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10425"/>
  </bookViews>
  <sheets>
    <sheet name="ABRIL 2024" sheetId="1" r:id="rId1"/>
  </sheets>
  <externalReferences>
    <externalReference r:id="rId2"/>
  </externalReferences>
  <definedNames>
    <definedName name="_xlnm.Print_Area" localSheetId="0">'ABRIL 2024'!$A$1:$R$201</definedName>
    <definedName name="esposa1">'[1]EN PROCESO'!$G$54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H186" i="1"/>
  <c r="F186" i="1"/>
  <c r="H185" i="1"/>
  <c r="F185" i="1"/>
  <c r="N184" i="1"/>
  <c r="H184" i="1"/>
  <c r="F184" i="1"/>
  <c r="H183" i="1"/>
  <c r="F183" i="1"/>
  <c r="H182" i="1"/>
  <c r="F182" i="1"/>
  <c r="N178" i="1"/>
  <c r="H178" i="1"/>
  <c r="F178" i="1"/>
  <c r="N177" i="1"/>
  <c r="H177" i="1"/>
  <c r="F177" i="1"/>
  <c r="N176" i="1"/>
  <c r="H176" i="1"/>
  <c r="F176" i="1"/>
  <c r="H175" i="1"/>
  <c r="F175" i="1"/>
  <c r="M174" i="1"/>
  <c r="N174" i="1" s="1"/>
  <c r="H174" i="1"/>
  <c r="F174" i="1"/>
  <c r="N173" i="1"/>
  <c r="I173" i="1"/>
  <c r="H173" i="1"/>
  <c r="F173" i="1"/>
  <c r="N172" i="1"/>
  <c r="I172" i="1"/>
  <c r="H172" i="1"/>
  <c r="F172" i="1"/>
  <c r="N171" i="1"/>
  <c r="I171" i="1"/>
  <c r="H171" i="1"/>
  <c r="F171" i="1"/>
  <c r="N170" i="1"/>
  <c r="I170" i="1"/>
  <c r="H170" i="1"/>
  <c r="F170" i="1"/>
  <c r="N169" i="1"/>
  <c r="I169" i="1"/>
  <c r="H169" i="1"/>
  <c r="F169" i="1"/>
  <c r="N168" i="1"/>
  <c r="I168" i="1"/>
  <c r="H168" i="1"/>
  <c r="F168" i="1"/>
  <c r="N167" i="1"/>
  <c r="I167" i="1"/>
  <c r="H167" i="1"/>
  <c r="F167" i="1"/>
  <c r="M166" i="1"/>
  <c r="N166" i="1" s="1"/>
  <c r="I166" i="1"/>
  <c r="H166" i="1"/>
  <c r="F166" i="1"/>
  <c r="M165" i="1"/>
  <c r="N165" i="1" s="1"/>
  <c r="I165" i="1"/>
  <c r="H165" i="1"/>
  <c r="F165" i="1"/>
  <c r="N164" i="1"/>
  <c r="I164" i="1"/>
  <c r="H164" i="1"/>
  <c r="F164" i="1"/>
  <c r="N163" i="1"/>
  <c r="I163" i="1"/>
  <c r="H163" i="1"/>
  <c r="F163" i="1"/>
  <c r="N162" i="1"/>
  <c r="I162" i="1"/>
  <c r="H162" i="1"/>
  <c r="F162" i="1"/>
  <c r="N161" i="1"/>
  <c r="I161" i="1"/>
  <c r="H161" i="1"/>
  <c r="F161" i="1"/>
  <c r="M160" i="1"/>
  <c r="N160" i="1" s="1"/>
  <c r="I160" i="1"/>
  <c r="H160" i="1"/>
  <c r="F160" i="1"/>
  <c r="N159" i="1"/>
  <c r="I159" i="1"/>
  <c r="H159" i="1"/>
  <c r="F159" i="1"/>
  <c r="M158" i="1"/>
  <c r="N158" i="1" s="1"/>
  <c r="I158" i="1"/>
  <c r="H158" i="1"/>
  <c r="F158" i="1"/>
  <c r="N157" i="1"/>
  <c r="I157" i="1"/>
  <c r="H157" i="1"/>
  <c r="F157" i="1"/>
  <c r="N156" i="1"/>
  <c r="I156" i="1"/>
  <c r="H156" i="1"/>
  <c r="F156" i="1"/>
  <c r="N155" i="1"/>
  <c r="I155" i="1"/>
  <c r="H155" i="1"/>
  <c r="F155" i="1"/>
  <c r="M154" i="1"/>
  <c r="N154" i="1" s="1"/>
  <c r="I154" i="1"/>
  <c r="H154" i="1"/>
  <c r="F154" i="1"/>
  <c r="N153" i="1"/>
  <c r="M153" i="1"/>
  <c r="I153" i="1"/>
  <c r="H153" i="1"/>
  <c r="F153" i="1"/>
  <c r="N152" i="1"/>
  <c r="I152" i="1"/>
  <c r="H152" i="1"/>
  <c r="F152" i="1"/>
  <c r="N151" i="1"/>
  <c r="I151" i="1"/>
  <c r="H151" i="1"/>
  <c r="F151" i="1"/>
  <c r="N150" i="1"/>
  <c r="I150" i="1"/>
  <c r="H150" i="1"/>
  <c r="F150" i="1"/>
  <c r="N149" i="1"/>
  <c r="I149" i="1"/>
  <c r="H149" i="1"/>
  <c r="F149" i="1"/>
  <c r="M148" i="1"/>
  <c r="N148" i="1" s="1"/>
  <c r="I148" i="1"/>
  <c r="H148" i="1"/>
  <c r="F148" i="1"/>
  <c r="N147" i="1"/>
  <c r="I147" i="1"/>
  <c r="H147" i="1"/>
  <c r="F147" i="1"/>
  <c r="N146" i="1"/>
  <c r="I146" i="1"/>
  <c r="H146" i="1"/>
  <c r="F146" i="1"/>
  <c r="N145" i="1"/>
  <c r="I145" i="1"/>
  <c r="H145" i="1"/>
  <c r="F145" i="1"/>
  <c r="N144" i="1"/>
  <c r="I144" i="1"/>
  <c r="H144" i="1"/>
  <c r="F144" i="1"/>
  <c r="N143" i="1"/>
  <c r="I143" i="1"/>
  <c r="H143" i="1"/>
  <c r="F143" i="1"/>
  <c r="N142" i="1"/>
  <c r="I142" i="1"/>
  <c r="H142" i="1"/>
  <c r="F142" i="1"/>
  <c r="N141" i="1"/>
  <c r="M141" i="1"/>
  <c r="I141" i="1"/>
  <c r="H141" i="1"/>
  <c r="F141" i="1"/>
  <c r="N140" i="1"/>
  <c r="I140" i="1"/>
  <c r="H140" i="1"/>
  <c r="F140" i="1"/>
  <c r="N139" i="1"/>
  <c r="I139" i="1"/>
  <c r="H139" i="1"/>
  <c r="F139" i="1"/>
  <c r="N138" i="1"/>
  <c r="I138" i="1"/>
  <c r="H138" i="1"/>
  <c r="F138" i="1"/>
  <c r="M137" i="1"/>
  <c r="N137" i="1" s="1"/>
  <c r="I137" i="1"/>
  <c r="H137" i="1"/>
  <c r="F137" i="1"/>
  <c r="N133" i="1"/>
  <c r="I133" i="1"/>
  <c r="H133" i="1"/>
  <c r="F133" i="1"/>
  <c r="N132" i="1"/>
  <c r="I132" i="1"/>
  <c r="H132" i="1"/>
  <c r="F132" i="1"/>
  <c r="N131" i="1"/>
  <c r="I131" i="1"/>
  <c r="H131" i="1"/>
  <c r="F131" i="1"/>
  <c r="N130" i="1"/>
  <c r="I130" i="1"/>
  <c r="H130" i="1"/>
  <c r="F130" i="1"/>
  <c r="N129" i="1"/>
  <c r="I129" i="1"/>
  <c r="H129" i="1"/>
  <c r="F129" i="1"/>
  <c r="N128" i="1"/>
  <c r="I128" i="1"/>
  <c r="H128" i="1"/>
  <c r="F128" i="1"/>
  <c r="N127" i="1"/>
  <c r="I127" i="1"/>
  <c r="H127" i="1"/>
  <c r="F127" i="1"/>
  <c r="N126" i="1"/>
  <c r="I126" i="1"/>
  <c r="H126" i="1"/>
  <c r="F126" i="1"/>
  <c r="N125" i="1"/>
  <c r="I125" i="1"/>
  <c r="H125" i="1"/>
  <c r="F125" i="1"/>
  <c r="N124" i="1"/>
  <c r="I124" i="1"/>
  <c r="H124" i="1"/>
  <c r="F124" i="1"/>
  <c r="N123" i="1"/>
  <c r="I123" i="1"/>
  <c r="H123" i="1"/>
  <c r="F123" i="1"/>
  <c r="N122" i="1"/>
  <c r="I122" i="1"/>
  <c r="H122" i="1"/>
  <c r="F122" i="1"/>
  <c r="N121" i="1"/>
  <c r="I121" i="1"/>
  <c r="H121" i="1"/>
  <c r="F121" i="1"/>
  <c r="N120" i="1"/>
  <c r="I120" i="1"/>
  <c r="H120" i="1"/>
  <c r="F120" i="1"/>
  <c r="N119" i="1"/>
  <c r="I119" i="1"/>
  <c r="H119" i="1"/>
  <c r="F119" i="1"/>
  <c r="N118" i="1"/>
  <c r="I118" i="1"/>
  <c r="H118" i="1"/>
  <c r="F118" i="1"/>
  <c r="N117" i="1"/>
  <c r="I117" i="1"/>
  <c r="H117" i="1"/>
  <c r="F117" i="1"/>
  <c r="M116" i="1"/>
  <c r="N116" i="1" s="1"/>
  <c r="I116" i="1"/>
  <c r="H116" i="1"/>
  <c r="F116" i="1"/>
  <c r="N115" i="1"/>
  <c r="I115" i="1"/>
  <c r="H115" i="1"/>
  <c r="F115" i="1"/>
  <c r="N114" i="1"/>
  <c r="I114" i="1"/>
  <c r="H114" i="1"/>
  <c r="F114" i="1"/>
  <c r="M113" i="1"/>
  <c r="N113" i="1" s="1"/>
  <c r="I113" i="1"/>
  <c r="H113" i="1"/>
  <c r="F113" i="1"/>
  <c r="M112" i="1"/>
  <c r="N112" i="1" s="1"/>
  <c r="I112" i="1"/>
  <c r="H112" i="1"/>
  <c r="F112" i="1"/>
  <c r="N111" i="1"/>
  <c r="I111" i="1"/>
  <c r="H111" i="1"/>
  <c r="F111" i="1"/>
  <c r="N110" i="1"/>
  <c r="I110" i="1"/>
  <c r="H110" i="1"/>
  <c r="F110" i="1"/>
  <c r="N109" i="1"/>
  <c r="I109" i="1"/>
  <c r="H109" i="1"/>
  <c r="F109" i="1"/>
  <c r="N108" i="1"/>
  <c r="I108" i="1"/>
  <c r="H108" i="1"/>
  <c r="F108" i="1"/>
  <c r="N107" i="1"/>
  <c r="I107" i="1"/>
  <c r="H107" i="1"/>
  <c r="F107" i="1"/>
  <c r="N106" i="1"/>
  <c r="I106" i="1"/>
  <c r="H106" i="1"/>
  <c r="F106" i="1"/>
  <c r="N105" i="1"/>
  <c r="I105" i="1"/>
  <c r="H105" i="1"/>
  <c r="F105" i="1"/>
  <c r="N104" i="1"/>
  <c r="I104" i="1"/>
  <c r="H104" i="1"/>
  <c r="F104" i="1"/>
  <c r="N103" i="1"/>
  <c r="I103" i="1"/>
  <c r="H103" i="1"/>
  <c r="F103" i="1"/>
  <c r="N102" i="1"/>
  <c r="I102" i="1"/>
  <c r="H102" i="1"/>
  <c r="F102" i="1"/>
  <c r="N101" i="1"/>
  <c r="I101" i="1"/>
  <c r="H101" i="1"/>
  <c r="F101" i="1"/>
  <c r="M100" i="1"/>
  <c r="N100" i="1" s="1"/>
  <c r="I100" i="1"/>
  <c r="H100" i="1"/>
  <c r="F100" i="1"/>
  <c r="M96" i="1"/>
  <c r="H96" i="1"/>
  <c r="N91" i="1"/>
  <c r="I91" i="1"/>
  <c r="H91" i="1"/>
  <c r="F91" i="1"/>
  <c r="N90" i="1"/>
  <c r="I90" i="1"/>
  <c r="H90" i="1"/>
  <c r="F90" i="1"/>
  <c r="N89" i="1"/>
  <c r="I89" i="1"/>
  <c r="H89" i="1"/>
  <c r="F89" i="1"/>
  <c r="N88" i="1"/>
  <c r="I88" i="1"/>
  <c r="H88" i="1"/>
  <c r="F88" i="1"/>
  <c r="N87" i="1"/>
  <c r="I87" i="1"/>
  <c r="H87" i="1"/>
  <c r="F87" i="1"/>
  <c r="N86" i="1"/>
  <c r="I86" i="1"/>
  <c r="H86" i="1"/>
  <c r="F86" i="1"/>
  <c r="N85" i="1"/>
  <c r="I85" i="1"/>
  <c r="H85" i="1"/>
  <c r="F85" i="1"/>
  <c r="N84" i="1"/>
  <c r="I84" i="1"/>
  <c r="H84" i="1"/>
  <c r="F84" i="1"/>
  <c r="N83" i="1"/>
  <c r="I83" i="1"/>
  <c r="H83" i="1"/>
  <c r="F83" i="1"/>
  <c r="N82" i="1"/>
  <c r="I82" i="1"/>
  <c r="H82" i="1"/>
  <c r="F82" i="1"/>
  <c r="N81" i="1"/>
  <c r="I81" i="1"/>
  <c r="H81" i="1"/>
  <c r="F81" i="1"/>
  <c r="N80" i="1"/>
  <c r="I80" i="1"/>
  <c r="H80" i="1"/>
  <c r="F80" i="1"/>
  <c r="N79" i="1"/>
  <c r="I79" i="1"/>
  <c r="H79" i="1"/>
  <c r="F79" i="1"/>
  <c r="M78" i="1"/>
  <c r="N78" i="1" s="1"/>
  <c r="I78" i="1"/>
  <c r="H78" i="1"/>
  <c r="F78" i="1"/>
  <c r="N77" i="1"/>
  <c r="I77" i="1"/>
  <c r="H77" i="1"/>
  <c r="F77" i="1"/>
  <c r="M76" i="1"/>
  <c r="N76" i="1" s="1"/>
  <c r="I76" i="1"/>
  <c r="H76" i="1"/>
  <c r="F76" i="1"/>
  <c r="N75" i="1"/>
  <c r="M75" i="1"/>
  <c r="I75" i="1"/>
  <c r="H75" i="1"/>
  <c r="F75" i="1"/>
  <c r="M74" i="1"/>
  <c r="N74" i="1" s="1"/>
  <c r="I74" i="1"/>
  <c r="H74" i="1"/>
  <c r="F74" i="1"/>
  <c r="M73" i="1"/>
  <c r="N73" i="1" s="1"/>
  <c r="I73" i="1"/>
  <c r="H73" i="1"/>
  <c r="F73" i="1"/>
  <c r="N72" i="1"/>
  <c r="M72" i="1"/>
  <c r="I72" i="1"/>
  <c r="H72" i="1"/>
  <c r="F72" i="1"/>
  <c r="N71" i="1"/>
  <c r="I71" i="1"/>
  <c r="H71" i="1"/>
  <c r="F71" i="1"/>
  <c r="N70" i="1"/>
  <c r="I70" i="1"/>
  <c r="H70" i="1"/>
  <c r="F70" i="1"/>
  <c r="N69" i="1"/>
  <c r="I69" i="1"/>
  <c r="H69" i="1"/>
  <c r="F69" i="1"/>
  <c r="N68" i="1"/>
  <c r="I68" i="1"/>
  <c r="H68" i="1"/>
  <c r="F68" i="1"/>
  <c r="N67" i="1"/>
  <c r="I67" i="1"/>
  <c r="H67" i="1"/>
  <c r="F67" i="1"/>
  <c r="N66" i="1"/>
  <c r="I66" i="1"/>
  <c r="H66" i="1"/>
  <c r="F66" i="1"/>
  <c r="N65" i="1"/>
  <c r="I65" i="1"/>
  <c r="H65" i="1"/>
  <c r="F65" i="1"/>
  <c r="N64" i="1"/>
  <c r="I64" i="1"/>
  <c r="H64" i="1"/>
  <c r="F64" i="1"/>
  <c r="N63" i="1"/>
  <c r="I63" i="1"/>
  <c r="H63" i="1"/>
  <c r="F63" i="1"/>
  <c r="N62" i="1"/>
  <c r="I62" i="1"/>
  <c r="H62" i="1"/>
  <c r="F62" i="1"/>
  <c r="N61" i="1"/>
  <c r="I61" i="1"/>
  <c r="H61" i="1"/>
  <c r="F61" i="1"/>
  <c r="N60" i="1"/>
  <c r="I60" i="1"/>
  <c r="H60" i="1"/>
  <c r="F60" i="1"/>
  <c r="N59" i="1"/>
  <c r="I59" i="1"/>
  <c r="H59" i="1"/>
  <c r="F59" i="1"/>
  <c r="N58" i="1"/>
  <c r="I58" i="1"/>
  <c r="H58" i="1"/>
  <c r="F58" i="1"/>
  <c r="M57" i="1"/>
  <c r="N57" i="1" s="1"/>
  <c r="I57" i="1"/>
  <c r="H57" i="1"/>
  <c r="F57" i="1"/>
  <c r="N56" i="1"/>
  <c r="I56" i="1"/>
  <c r="H56" i="1"/>
  <c r="F56" i="1"/>
  <c r="N55" i="1"/>
  <c r="I55" i="1"/>
  <c r="H55" i="1"/>
  <c r="F55" i="1"/>
  <c r="N54" i="1"/>
  <c r="I54" i="1"/>
  <c r="H54" i="1"/>
  <c r="F54" i="1"/>
  <c r="N53" i="1"/>
  <c r="I53" i="1"/>
  <c r="H53" i="1"/>
  <c r="F53" i="1"/>
  <c r="N52" i="1"/>
  <c r="I52" i="1"/>
  <c r="H52" i="1"/>
  <c r="F52" i="1"/>
  <c r="N51" i="1"/>
  <c r="I51" i="1"/>
  <c r="H51" i="1"/>
  <c r="F51" i="1"/>
  <c r="N50" i="1"/>
  <c r="I50" i="1"/>
  <c r="H50" i="1"/>
  <c r="F50" i="1"/>
  <c r="N49" i="1"/>
  <c r="I49" i="1"/>
  <c r="H49" i="1"/>
  <c r="F49" i="1"/>
  <c r="N48" i="1"/>
  <c r="I48" i="1"/>
  <c r="H48" i="1"/>
  <c r="F48" i="1"/>
  <c r="N47" i="1"/>
  <c r="M47" i="1"/>
  <c r="I47" i="1"/>
  <c r="H47" i="1"/>
  <c r="F47" i="1"/>
  <c r="N46" i="1"/>
  <c r="M46" i="1"/>
  <c r="I46" i="1"/>
  <c r="H46" i="1"/>
  <c r="F46" i="1"/>
  <c r="M45" i="1"/>
  <c r="N45" i="1" s="1"/>
  <c r="I45" i="1"/>
  <c r="H45" i="1"/>
  <c r="F45" i="1"/>
  <c r="N44" i="1"/>
  <c r="I44" i="1"/>
  <c r="H44" i="1"/>
  <c r="F44" i="1"/>
  <c r="N43" i="1"/>
  <c r="I43" i="1"/>
  <c r="H43" i="1"/>
  <c r="F43" i="1"/>
  <c r="N42" i="1"/>
  <c r="M42" i="1"/>
  <c r="I42" i="1"/>
  <c r="H42" i="1"/>
  <c r="F42" i="1"/>
  <c r="M41" i="1"/>
  <c r="N41" i="1" s="1"/>
  <c r="I41" i="1"/>
  <c r="H41" i="1"/>
  <c r="F41" i="1"/>
  <c r="N40" i="1"/>
  <c r="I40" i="1"/>
  <c r="H40" i="1"/>
  <c r="F40" i="1"/>
  <c r="M39" i="1"/>
  <c r="N39" i="1" s="1"/>
  <c r="I39" i="1"/>
  <c r="H39" i="1"/>
  <c r="F39" i="1"/>
  <c r="N38" i="1"/>
  <c r="M38" i="1"/>
  <c r="I38" i="1"/>
  <c r="H38" i="1"/>
  <c r="F38" i="1"/>
  <c r="N37" i="1"/>
  <c r="I37" i="1"/>
  <c r="H37" i="1"/>
  <c r="F37" i="1"/>
  <c r="N36" i="1"/>
  <c r="I36" i="1"/>
  <c r="H36" i="1"/>
  <c r="F36" i="1"/>
  <c r="N35" i="1"/>
  <c r="I35" i="1"/>
  <c r="H35" i="1"/>
  <c r="F35" i="1"/>
  <c r="N34" i="1"/>
  <c r="M34" i="1"/>
  <c r="I34" i="1"/>
  <c r="H34" i="1"/>
  <c r="F34" i="1"/>
  <c r="N33" i="1"/>
  <c r="I33" i="1"/>
  <c r="H33" i="1"/>
  <c r="F33" i="1"/>
  <c r="N32" i="1"/>
  <c r="I32" i="1"/>
  <c r="H32" i="1"/>
  <c r="F32" i="1"/>
  <c r="N31" i="1"/>
  <c r="I31" i="1"/>
  <c r="H31" i="1"/>
  <c r="F31" i="1"/>
  <c r="M30" i="1"/>
  <c r="N30" i="1" s="1"/>
  <c r="I30" i="1"/>
  <c r="H30" i="1"/>
  <c r="F30" i="1"/>
  <c r="M29" i="1"/>
  <c r="N29" i="1" s="1"/>
  <c r="I29" i="1"/>
  <c r="H29" i="1"/>
  <c r="F29" i="1"/>
  <c r="N28" i="1"/>
  <c r="I28" i="1"/>
  <c r="H28" i="1"/>
  <c r="F28" i="1"/>
  <c r="N27" i="1"/>
  <c r="I27" i="1"/>
  <c r="H27" i="1"/>
  <c r="F27" i="1"/>
  <c r="N26" i="1"/>
  <c r="I26" i="1"/>
  <c r="H26" i="1"/>
  <c r="F26" i="1"/>
  <c r="N25" i="1"/>
  <c r="I25" i="1"/>
  <c r="H25" i="1"/>
  <c r="F25" i="1"/>
  <c r="N24" i="1"/>
  <c r="M24" i="1"/>
  <c r="I24" i="1"/>
  <c r="H24" i="1"/>
  <c r="F24" i="1"/>
  <c r="N23" i="1"/>
  <c r="I23" i="1"/>
  <c r="H23" i="1"/>
  <c r="F23" i="1"/>
  <c r="N22" i="1"/>
  <c r="I22" i="1"/>
  <c r="H22" i="1"/>
  <c r="F22" i="1"/>
  <c r="N21" i="1"/>
  <c r="I21" i="1"/>
  <c r="H21" i="1"/>
  <c r="F21" i="1"/>
  <c r="N20" i="1"/>
  <c r="I20" i="1"/>
  <c r="H20" i="1"/>
  <c r="F20" i="1"/>
  <c r="N19" i="1"/>
  <c r="I19" i="1"/>
  <c r="H19" i="1"/>
  <c r="F19" i="1"/>
</calcChain>
</file>

<file path=xl/sharedStrings.xml><?xml version="1.0" encoding="utf-8"?>
<sst xmlns="http://schemas.openxmlformats.org/spreadsheetml/2006/main" count="1522" uniqueCount="403">
  <si>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</si>
  <si>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</si>
  <si>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</si>
  <si>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</si>
  <si>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</si>
  <si>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RELACIÓN DE LOS MIEMBROS DE LAS FUERZAS ARMADAS, QUE FUERON COLOCADOS EN SITUACION DE RETIRO EN LA SESIÓN DEL PLENO CELEBRADO EN EL MES DE ABRIL DEL AÑO 2024, CONFORME A LO ESTABLECIDO  EN LA LEY NO. 873 DEL 31/07/1978 Y LA NO.139-13 DEL 13 DE SEPTIEMBRE DEL AÑO 2013, LEY ORGÁNICA DE LAS FUERZAS ARMADAS.</t>
  </si>
  <si>
    <t>EJÉRCITO DE REPÚBLICA DOMINICANA</t>
  </si>
  <si>
    <t>SUMAS</t>
  </si>
  <si>
    <t>RESTA</t>
  </si>
  <si>
    <t>NO.</t>
  </si>
  <si>
    <t>FOTO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</si>
  <si>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</si>
  <si>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</si>
  <si>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</si>
  <si>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</si>
  <si>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</si>
  <si>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</si>
  <si>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</si>
  <si>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</si>
  <si>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</si>
  <si>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</si>
  <si>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CATEGORIA</t>
  </si>
  <si>
    <t>NO. RESOLUCION</t>
  </si>
  <si>
    <t>MOTIVO</t>
  </si>
  <si>
    <t>DISCAPACIDAD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</si>
  <si>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</si>
  <si>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</si>
  <si>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</si>
  <si>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</si>
  <si>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</si>
  <si>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</si>
  <si>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</si>
  <si>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</si>
  <si>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</si>
  <si>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</si>
  <si>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TENIENTE CORONEL</t>
  </si>
  <si>
    <t>MARIELA R. JACOBO DE LEON</t>
  </si>
  <si>
    <t>001-1277773-5</t>
  </si>
  <si>
    <t>UTILIZABLE P/S. DE ARMAS</t>
  </si>
  <si>
    <t>VOLUNTARIO</t>
  </si>
  <si>
    <t>JENNIFER</t>
  </si>
  <si>
    <t>E</t>
  </si>
  <si>
    <t>R</t>
  </si>
  <si>
    <t>LEOCADIO LIMA LIMA</t>
  </si>
  <si>
    <t>031-0300551-2</t>
  </si>
  <si>
    <t>MATIAS  FELIZ ANGOMAS</t>
  </si>
  <si>
    <t>001-1166151-8</t>
  </si>
  <si>
    <t>PATRICIA MARIA ALVAREZ FELIZ</t>
  </si>
  <si>
    <t>001-0974446-6</t>
  </si>
  <si>
    <t>BRITO</t>
  </si>
  <si>
    <t>CARMEN LUISA MONTERO MONTERO</t>
  </si>
  <si>
    <t>002-0062798-2</t>
  </si>
  <si>
    <t>7Y10% SOLICITADO</t>
  </si>
  <si>
    <t>padua</t>
  </si>
  <si>
    <t>MAYOR</t>
  </si>
  <si>
    <t>PEDRO  CUEVAS CUEVAS</t>
  </si>
  <si>
    <t>076-0014973-1</t>
  </si>
  <si>
    <t>JOSE MANUEL MATOS Y MATOS</t>
  </si>
  <si>
    <t>001-1168026-0</t>
  </si>
  <si>
    <t>JOSE ALTAGRACIA NOVAS PEREZ</t>
  </si>
  <si>
    <t>020-0010998-9</t>
  </si>
  <si>
    <t>LUCIANO  DEAZA REYES</t>
  </si>
  <si>
    <t>001-1169729-8</t>
  </si>
  <si>
    <t>GERALD A. SOSA CASTELLANO</t>
  </si>
  <si>
    <t>034-0007831-1</t>
  </si>
  <si>
    <t>DEBE DE TRAER CERT. QUE ESPECIFIQUE LA FECHA DE SALIDA DE LA POSICION</t>
  </si>
  <si>
    <t>MIGUEL ANTONIO NOVA MEDRANO</t>
  </si>
  <si>
    <t>001-1202415-3</t>
  </si>
  <si>
    <t xml:space="preserve">PATRICIO  PEREZ </t>
  </si>
  <si>
    <t>001-0640509-5</t>
  </si>
  <si>
    <t>PEREZ</t>
  </si>
  <si>
    <t>ARTEMIO DE LOS SANTOS REYES</t>
  </si>
  <si>
    <t>001-1168635-8</t>
  </si>
  <si>
    <t>GELSON M. BENZO PINEDA</t>
  </si>
  <si>
    <t>001-1274025-3</t>
  </si>
  <si>
    <t>ENRIQUE  GERONIMO MERCEDES</t>
  </si>
  <si>
    <t>001-1165824-1</t>
  </si>
  <si>
    <t>MENOS DE UN 50% DE SU DISCAPACIDAD</t>
  </si>
  <si>
    <t>NO UTILIZABLE</t>
  </si>
  <si>
    <t>INHABILIDAD FÍSICA</t>
  </si>
  <si>
    <t>CAPITÁN</t>
  </si>
  <si>
    <t>CESAR ISRAEL MINIEL ROMERO</t>
  </si>
  <si>
    <t>001-1445428-3</t>
  </si>
  <si>
    <t>ELPIDIO  MARTINEZ ROSARIO</t>
  </si>
  <si>
    <t>001-1172087-6</t>
  </si>
  <si>
    <t>MARTIN  BONILLA CAMBERO</t>
  </si>
  <si>
    <t>001-0556687-1</t>
  </si>
  <si>
    <t>FRANKLIN E. MENDEZ SOTO</t>
  </si>
  <si>
    <t>013-0034730-7</t>
  </si>
  <si>
    <t>VERONICA LUISA PEÑA DIAZ</t>
  </si>
  <si>
    <t>101-0006171-1</t>
  </si>
  <si>
    <t>MANUEL  NOVAS GONZALEZ</t>
  </si>
  <si>
    <t>020-0011223-1</t>
  </si>
  <si>
    <t>jennifer</t>
  </si>
  <si>
    <t>MIRIDIO ANT. CUEVAS VASQUEZ</t>
  </si>
  <si>
    <t>001-1168905-5</t>
  </si>
  <si>
    <t>perez</t>
  </si>
  <si>
    <t>CASIMIRO  OGANDO DE LOS SANTOS</t>
  </si>
  <si>
    <t>001-1168716-6</t>
  </si>
  <si>
    <t>brito</t>
  </si>
  <si>
    <t>MAURICIO  JIMENEZ NOVAS</t>
  </si>
  <si>
    <t>012-0069979-9</t>
  </si>
  <si>
    <t>JUAN BAUTISTA MEDINA FLORIAN</t>
  </si>
  <si>
    <t>077-0003291-0</t>
  </si>
  <si>
    <t>PRIMER TENIENTE</t>
  </si>
  <si>
    <t>RICARDO  RIJO RODRIGUEZ</t>
  </si>
  <si>
    <t>026-0075956-3</t>
  </si>
  <si>
    <t>RAMON YSIDRO CUEVAS REYES</t>
  </si>
  <si>
    <t>070-0004378-1</t>
  </si>
  <si>
    <t>DOMINGO ANTONIO FLORES MENDEZ</t>
  </si>
  <si>
    <t>070-0004210-6</t>
  </si>
  <si>
    <t>FAUSTINO  BAUTISTA PEREZ</t>
  </si>
  <si>
    <t>015-0004096-7</t>
  </si>
  <si>
    <t>CARLOS M. SANCHEZ CEBALLOS</t>
  </si>
  <si>
    <t>001-1710627-8</t>
  </si>
  <si>
    <t>ANGEL ANT. ESTEVEZ AMADOR</t>
  </si>
  <si>
    <t>069-0005954-1</t>
  </si>
  <si>
    <t>JUAN ROBERTO VARGAS LEOCADIO</t>
  </si>
  <si>
    <t>001-1169978-1</t>
  </si>
  <si>
    <t xml:space="preserve">JONATHAN R. MORDAN </t>
  </si>
  <si>
    <t>001-1238050-6</t>
  </si>
  <si>
    <t>FERMIN  LORENZO Y LORENZO</t>
  </si>
  <si>
    <t>016-0011801-0</t>
  </si>
  <si>
    <t>SEGUNDO TENIENTE</t>
  </si>
  <si>
    <t>CARMEN CRISTINA CASTILLO DE CASTRO</t>
  </si>
  <si>
    <t>001-1373969-2</t>
  </si>
  <si>
    <t xml:space="preserve">REY ENRIQUE PAYANO </t>
  </si>
  <si>
    <t>001-0507420-7</t>
  </si>
  <si>
    <t>CARLOS  VALDEZ CARABALLO</t>
  </si>
  <si>
    <t>008-0021705-1</t>
  </si>
  <si>
    <t>LUIS  MENDEZ DE LA ROSA</t>
  </si>
  <si>
    <t>001-0777295-6</t>
  </si>
  <si>
    <t>LUISA ALT. GOMEZ CORNIEL</t>
  </si>
  <si>
    <t>056-0131404-9</t>
  </si>
  <si>
    <t>RAFAEL  VALDEZ ALCANTARA</t>
  </si>
  <si>
    <t>016-0011675-8</t>
  </si>
  <si>
    <t>PEDRO IGNACIO PORTE TAPIA</t>
  </si>
  <si>
    <t>001-1170156-1</t>
  </si>
  <si>
    <t>AGUSTIN DE LA CRUZ MATOS</t>
  </si>
  <si>
    <t>018-0045006-4</t>
  </si>
  <si>
    <t>SOLANO  NOVAS PEREZ</t>
  </si>
  <si>
    <t>011-0026057-7</t>
  </si>
  <si>
    <t>JUAN LUIS TEJADA EMILIANO</t>
  </si>
  <si>
    <t>001-1177019-4</t>
  </si>
  <si>
    <t xml:space="preserve">LORENZO  SANCHEZ </t>
  </si>
  <si>
    <t>001-1188967-1</t>
  </si>
  <si>
    <t>ERNESTINO  AQUINO OFRER</t>
  </si>
  <si>
    <t>016-0011803-6</t>
  </si>
  <si>
    <t>PADUA</t>
  </si>
  <si>
    <t>FRANCISCO  NIN ENCARNACION</t>
  </si>
  <si>
    <t>076-0014842-8</t>
  </si>
  <si>
    <t>LEVIN MENCIA MOQUETE MICHEL</t>
  </si>
  <si>
    <t>023-0025441-0</t>
  </si>
  <si>
    <t>ANGEL  MORILLO MORILLO</t>
  </si>
  <si>
    <t>001-1169144-0</t>
  </si>
  <si>
    <t>MAS DE UN 50% DE SU DISCAPACIDAD</t>
  </si>
  <si>
    <t>RAMON DE LOS SANTOS ENCARNACION</t>
  </si>
  <si>
    <t>001-0562997-6</t>
  </si>
  <si>
    <t>PATRICIO TSE. ANIBAL LOPEZ FERNANDEZ</t>
  </si>
  <si>
    <t>001-1374255-5</t>
  </si>
  <si>
    <t>FRANCISCO A. CABRERA MEJIA</t>
  </si>
  <si>
    <t>011-0020390-8</t>
  </si>
  <si>
    <t>EX - SEGUNDO TENIENTE</t>
  </si>
  <si>
    <t>VICTOR  HEREDIA DE LEON</t>
  </si>
  <si>
    <t>005-0032188-0</t>
  </si>
  <si>
    <t>FALTAS GRAVES DEBD. COMPR.</t>
  </si>
  <si>
    <t>CANCELACION DE NOMBRAMIENTO</t>
  </si>
  <si>
    <t>SARGENTO MAYOR</t>
  </si>
  <si>
    <t>DULCE MARIA NOVA DE ORTIZ</t>
  </si>
  <si>
    <t>001-0281149-4</t>
  </si>
  <si>
    <t>EUSEBIO  VELOZ CASTILLO</t>
  </si>
  <si>
    <t>053-0024778-9</t>
  </si>
  <si>
    <t>RAFAEL PORFIRIO DOMINGUEZ DE LA ROSA</t>
  </si>
  <si>
    <t>053-0026347-1</t>
  </si>
  <si>
    <t>MARINO ESTEBAN DIAZ ESCALANTE</t>
  </si>
  <si>
    <t>001-0118268-1</t>
  </si>
  <si>
    <t>FELIX ALCIDE RAMIREZ MERAN</t>
  </si>
  <si>
    <t>001-1169152-3</t>
  </si>
  <si>
    <t>SOL A. SURSONA MATOS</t>
  </si>
  <si>
    <t>077-0004037-6</t>
  </si>
  <si>
    <t>OSCAR L. RODRIGUEZ MENCIA</t>
  </si>
  <si>
    <t>001-1145146-4</t>
  </si>
  <si>
    <t>MANUEL FELIPE ALMON REYES</t>
  </si>
  <si>
    <t>001-1276283-6</t>
  </si>
  <si>
    <t xml:space="preserve">ANTONIO  VALDEZ </t>
  </si>
  <si>
    <t>001-0662094-1</t>
  </si>
  <si>
    <t>RAFAEL  MARTE MONTERO</t>
  </si>
  <si>
    <t>001-1040247-6</t>
  </si>
  <si>
    <t>EX - SARGENTO MAYOR</t>
  </si>
  <si>
    <t>GEORGINA  MATOS RUIZ</t>
  </si>
  <si>
    <t>018-0047283-7</t>
  </si>
  <si>
    <t>EXPIRACION DE ALISTAMIENTO Y NO REALISTO</t>
  </si>
  <si>
    <t>DADO DE BAJA</t>
  </si>
  <si>
    <t>JORGE  JIMENEZ ALCANTARA</t>
  </si>
  <si>
    <t>011-0031401-0</t>
  </si>
  <si>
    <t>TEODORO  MEDINA SENA</t>
  </si>
  <si>
    <t>022-0015255-7</t>
  </si>
  <si>
    <t>ANGEL B. NOVAS PEREZ.</t>
  </si>
  <si>
    <t>077-0005524-2</t>
  </si>
  <si>
    <t xml:space="preserve">JOHNNY  EVANGELISTA </t>
  </si>
  <si>
    <t>001-1050246-5</t>
  </si>
  <si>
    <t>SARGENTO</t>
  </si>
  <si>
    <t>CRISTOBAL  AYBAR GUERRERO</t>
  </si>
  <si>
    <t>002-0069178-0</t>
  </si>
  <si>
    <t>GISELLE  VASQUEZ TOLEDO</t>
  </si>
  <si>
    <t>001-1520185-7</t>
  </si>
  <si>
    <t>DORA MELISSA ROA OCHOA</t>
  </si>
  <si>
    <t>001-1609454-1</t>
  </si>
  <si>
    <t>EX - SARGENTO</t>
  </si>
  <si>
    <t>ROBERTO  CABRERA MATOS</t>
  </si>
  <si>
    <t>018-0033396-3</t>
  </si>
  <si>
    <t>BLADIMIR  SMELIN JOSE</t>
  </si>
  <si>
    <t>001-0582491-6</t>
  </si>
  <si>
    <t>ARMADA DE REPÚBLICA DOMINICANA</t>
  </si>
  <si>
    <t xml:space="preserve">FUNCIÓN OCUPADA </t>
  </si>
  <si>
    <t>NOTA</t>
  </si>
  <si>
    <t>TOTAL DE PENSIÓN DE VOLUNTARIO DEL ARD.</t>
  </si>
  <si>
    <t>MONTO VOL. ARD.</t>
  </si>
  <si>
    <t>CAPITÁN DE FRAGATA</t>
  </si>
  <si>
    <t>NATIVIDAD CRUZ EMILIA FELIPE JIMENEZ</t>
  </si>
  <si>
    <t>010-0004645-6</t>
  </si>
  <si>
    <t>RAMON MANUEL RODRIGUEZ AMADIS</t>
  </si>
  <si>
    <t>001-1103461-7</t>
  </si>
  <si>
    <t>JUAN ARCENIO DE LA CRUZ SEVERINO</t>
  </si>
  <si>
    <t>049-0050602-5</t>
  </si>
  <si>
    <t>CAPITÁN DE CORBETA</t>
  </si>
  <si>
    <t>ANGELO ALBERTO MOTA BREA</t>
  </si>
  <si>
    <t>023-0093561-2</t>
  </si>
  <si>
    <t>JOSE MANUEL DE LA ROSA MATOS</t>
  </si>
  <si>
    <t>069-0006068-9</t>
  </si>
  <si>
    <t>RUBEN DARIO PEÑA MATOS</t>
  </si>
  <si>
    <t>001-1179917-7</t>
  </si>
  <si>
    <t>SUB-DIRECTOR INMOBILIARIA, DIRECCIONCUERPO JURIDICO, ARD. (NO SE APLICO FUNCION POR QUE DEBE ESPECIFICAR FECHA DE SALIDA DE LA FUNCION)</t>
  </si>
  <si>
    <t xml:space="preserve">FRANKLI LEONARDO HIDALGO </t>
  </si>
  <si>
    <t>003-0069841-2</t>
  </si>
  <si>
    <t>JOSE LUIS CABRERA SALDAÑA</t>
  </si>
  <si>
    <t>001-1178899-8</t>
  </si>
  <si>
    <t>TENIENTE DE NAVÍO</t>
  </si>
  <si>
    <t>MIGUEL ANT. MATOS TRINIDAD</t>
  </si>
  <si>
    <t>078-0009384-6</t>
  </si>
  <si>
    <t>NARCISO JESUS HERNANDEZ DUARTE</t>
  </si>
  <si>
    <t>001-1193301-6</t>
  </si>
  <si>
    <t>RAMON PASTOR SEVERINO ALMARANTE</t>
  </si>
  <si>
    <t>001-1202665-3</t>
  </si>
  <si>
    <t>JUNIOR  MEJIA DE LA ROSA</t>
  </si>
  <si>
    <t>023-0093579-4</t>
  </si>
  <si>
    <t>RAFAELA  MORILLO VALENZUELA</t>
  </si>
  <si>
    <t>001-1343811-3</t>
  </si>
  <si>
    <t>NELSON  GUZMAN PEREZ</t>
  </si>
  <si>
    <t>011-0025175-8</t>
  </si>
  <si>
    <t>RAFAEL ANT. LEON VASQUEZ</t>
  </si>
  <si>
    <t>001-1370899-4</t>
  </si>
  <si>
    <t>TENIENTE DE FRAGATA</t>
  </si>
  <si>
    <t>RAYNICK JUAN ORTIZ ALCANTARA</t>
  </si>
  <si>
    <t>001-1724118-2</t>
  </si>
  <si>
    <t>WANNY  NOVAS CORDERO</t>
  </si>
  <si>
    <t>010-0080138-9</t>
  </si>
  <si>
    <t>PEDRO JULIO MEDRANO NIVAR</t>
  </si>
  <si>
    <t>001-1417556-5</t>
  </si>
  <si>
    <t>JOSE MIGUEL MELLA BAILON</t>
  </si>
  <si>
    <t>001-1193318-0</t>
  </si>
  <si>
    <t>NIXON OSCAR CUEVAS PEREZ</t>
  </si>
  <si>
    <t>069-0005961-6</t>
  </si>
  <si>
    <t>ALBERTO  SURIEL JIMENEZ</t>
  </si>
  <si>
    <t>048-0062587-5</t>
  </si>
  <si>
    <t>TENIENTE DE CORBETA</t>
  </si>
  <si>
    <t>MIGUEL ANTONIO GONZALEZ PEREZ</t>
  </si>
  <si>
    <t>001-1498188-9</t>
  </si>
  <si>
    <t>JUAN EVANGELISTA ALCANTARA ROSARIO</t>
  </si>
  <si>
    <t>001-1291258-9</t>
  </si>
  <si>
    <t xml:space="preserve">JESUS MARIA FLORES </t>
  </si>
  <si>
    <t>001-1381770-4</t>
  </si>
  <si>
    <t xml:space="preserve">ANDREA  CABRERA </t>
  </si>
  <si>
    <t>002-0098343-5</t>
  </si>
  <si>
    <t>LUIS  CUEVAS CARRASCO</t>
  </si>
  <si>
    <t>001-1340464-4</t>
  </si>
  <si>
    <t xml:space="preserve">CARLOS MIGUEL ARIAS </t>
  </si>
  <si>
    <t>084-0010125-2</t>
  </si>
  <si>
    <t>MIGUEL ANGEL TERRERO CUEVAS</t>
  </si>
  <si>
    <t>069-0006061-4</t>
  </si>
  <si>
    <t>MARIA ALTAGRACIA ROSARIO MENDOZA</t>
  </si>
  <si>
    <t>047-0073931-3</t>
  </si>
  <si>
    <t>LUISITO  DUVAL PEREZ</t>
  </si>
  <si>
    <t>022-0028326-1</t>
  </si>
  <si>
    <t>JOSE ANTONIO AMPARO ROJAS</t>
  </si>
  <si>
    <t>001-1429907-6</t>
  </si>
  <si>
    <t>RAMNY MANUEL PEÑA MARTINEZ</t>
  </si>
  <si>
    <t>003-0067213-6</t>
  </si>
  <si>
    <t>JOSE ANT. GONZALEZ BAQUERO</t>
  </si>
  <si>
    <t>001-1659465-6</t>
  </si>
  <si>
    <t>MIGUEL  PEÑA NOVAS</t>
  </si>
  <si>
    <t>022-0027245-4</t>
  </si>
  <si>
    <t>FUERZA AÉREA DE REPÚBLICA DOMINICANA</t>
  </si>
  <si>
    <t>CORONEL</t>
  </si>
  <si>
    <t xml:space="preserve">MAYRA ALTAGRACIA  SOLER PUELLO </t>
  </si>
  <si>
    <t>001-1175324-0</t>
  </si>
  <si>
    <t>7Y10%SOLICITADO</t>
  </si>
  <si>
    <t xml:space="preserve">JOSE  BOCIO FAMILIA </t>
  </si>
  <si>
    <t>001-1167967-6</t>
  </si>
  <si>
    <t xml:space="preserve">TOLENTINO  SANTOS DE LA ROSA </t>
  </si>
  <si>
    <t>001-1177205-9</t>
  </si>
  <si>
    <t xml:space="preserve">DANILO DANUBIO  PEREZ SILFA </t>
  </si>
  <si>
    <t>001-1176985-7</t>
  </si>
  <si>
    <t xml:space="preserve">DOMINGO  DURAN ROSARIO </t>
  </si>
  <si>
    <t>001-0264871-4</t>
  </si>
  <si>
    <t xml:space="preserve">DILUVINA ZOBEIDA URIBE GONZALEZ DE JIMENEZ </t>
  </si>
  <si>
    <t>001-0297105-8</t>
  </si>
  <si>
    <t xml:space="preserve">HECTOR LUIS  RODRIGUEZ MARTINEZ </t>
  </si>
  <si>
    <t>001-1174821-6</t>
  </si>
  <si>
    <t xml:space="preserve">RAMON  ROJAS ROJAS </t>
  </si>
  <si>
    <t>001-1177473-3</t>
  </si>
  <si>
    <t xml:space="preserve">OTANO  FORTUNA REYES </t>
  </si>
  <si>
    <t>001-1173868-8</t>
  </si>
  <si>
    <t xml:space="preserve">JOSE MANUEL  SUGILIO ROBLES </t>
  </si>
  <si>
    <t>001-1257443-9</t>
  </si>
  <si>
    <t xml:space="preserve">FRANCISCO  ALCANTARA RAMIREZ </t>
  </si>
  <si>
    <t>001-1176107-8</t>
  </si>
  <si>
    <t xml:space="preserve">JOSE ANTONIO  NOVAS RODRIGUEZ </t>
  </si>
  <si>
    <t>001-1173964-5</t>
  </si>
  <si>
    <t xml:space="preserve">JOSE AGUSTIN  VOLQUEZ FELIZ </t>
  </si>
  <si>
    <t>001-1176490-8</t>
  </si>
  <si>
    <t xml:space="preserve">FRANKLIN O. LAGARES SEGURA </t>
  </si>
  <si>
    <t>001-1285149-8</t>
  </si>
  <si>
    <t xml:space="preserve">EDDY SANTIAGO  ROSARIO FELIZ </t>
  </si>
  <si>
    <t>001-1173825-8</t>
  </si>
  <si>
    <t xml:space="preserve">ROXANNA  SOLER VALDEZ </t>
  </si>
  <si>
    <t>001-1221774-0</t>
  </si>
  <si>
    <t xml:space="preserve">CARLOS JUAN  ORTEGA </t>
  </si>
  <si>
    <t>001-1174506-3</t>
  </si>
  <si>
    <t xml:space="preserve">DANIEL  HEREDIA GONZALEZ </t>
  </si>
  <si>
    <t>079-0006125-5</t>
  </si>
  <si>
    <t xml:space="preserve">JULIO CESAR  JIMENEZ </t>
  </si>
  <si>
    <t>001-1179231-3</t>
  </si>
  <si>
    <t xml:space="preserve">SILVERIO FLORENTINO  POLANCO CABRERA </t>
  </si>
  <si>
    <t>001-1377439-2</t>
  </si>
  <si>
    <t xml:space="preserve">DANIEL ANTONIO  ARIAS VALDEZ </t>
  </si>
  <si>
    <t>001-1174025-4</t>
  </si>
  <si>
    <t xml:space="preserve">MELVIN OSIRIS  BORQUEZ VARELA </t>
  </si>
  <si>
    <t>027-0030873-3</t>
  </si>
  <si>
    <t xml:space="preserve">CARLOS ML.  BAUTISTA LEYBA </t>
  </si>
  <si>
    <t>008-0025919-4</t>
  </si>
  <si>
    <t xml:space="preserve">CRISTIAN  ROSENDO CONTRERAS </t>
  </si>
  <si>
    <t>001-1489641-8</t>
  </si>
  <si>
    <t xml:space="preserve">EDDY  NUÑEZ GIL </t>
  </si>
  <si>
    <t>001-1500201-6</t>
  </si>
  <si>
    <t xml:space="preserve">ADA BETTY  SIERRA POLANCO </t>
  </si>
  <si>
    <t>001-0858957-3</t>
  </si>
  <si>
    <t>EX - PRIMER TENIENTE</t>
  </si>
  <si>
    <t xml:space="preserve">BRELIN  PEREZ DISLA </t>
  </si>
  <si>
    <t>001-1643356-6</t>
  </si>
  <si>
    <t xml:space="preserve">ELVYN ANT.  RAMOS PICHARDO </t>
  </si>
  <si>
    <t>001-1678165-9</t>
  </si>
  <si>
    <t xml:space="preserve">PABLO  ANDUJAR MIGUEL </t>
  </si>
  <si>
    <t>065-0028195-8</t>
  </si>
  <si>
    <t xml:space="preserve">DOLLIBET  BERROA PORTES </t>
  </si>
  <si>
    <t>001-1421944-7</t>
  </si>
  <si>
    <t xml:space="preserve">WILSON  LAPAIX SUERO </t>
  </si>
  <si>
    <t>012-0085798-3</t>
  </si>
  <si>
    <t xml:space="preserve">CRISTINA YESENIA  FERRERAS RIJO </t>
  </si>
  <si>
    <t>001-1374794-3</t>
  </si>
  <si>
    <t xml:space="preserve">OLGA MERCEDES  NIN LOPEZ </t>
  </si>
  <si>
    <t>001-0633074-9</t>
  </si>
  <si>
    <t>NO UTLIZABLE</t>
  </si>
  <si>
    <t>peres</t>
  </si>
  <si>
    <t xml:space="preserve">ANA MARIA  LOPEZ GESUALDO </t>
  </si>
  <si>
    <t>001-1392997-0</t>
  </si>
  <si>
    <t xml:space="preserve">JOSEFINA C.  GRACIANO ABREU </t>
  </si>
  <si>
    <t>047-0038767-5</t>
  </si>
  <si>
    <t xml:space="preserve">ROCENDO  DE LOS SANTOS </t>
  </si>
  <si>
    <t>001-0630351-4</t>
  </si>
  <si>
    <t xml:space="preserve">ROBERTO ANEUDY  BASORA SARMIENTO </t>
  </si>
  <si>
    <t>223-0122210-9</t>
  </si>
  <si>
    <t>ASIMILADO MILITAR</t>
  </si>
  <si>
    <t xml:space="preserve">MIRIAN ALTAGRACIA  PERALTA </t>
  </si>
  <si>
    <t>044-0013582-0</t>
  </si>
  <si>
    <t>UTILIZABLE P/S. QUE NO SEA DE ARMAS</t>
  </si>
  <si>
    <t xml:space="preserve">SOTO  MOTA </t>
  </si>
  <si>
    <t>068-0028238-3</t>
  </si>
  <si>
    <t xml:space="preserve">MANUEL DE JESUS MATOS </t>
  </si>
  <si>
    <t>001-0501005-2</t>
  </si>
  <si>
    <t xml:space="preserve">TERESA DE  PEÑA MARQUEZ </t>
  </si>
  <si>
    <t>001-0767485-5</t>
  </si>
  <si>
    <t xml:space="preserve">GLORIA D.  PIMENTEL NAVARRO </t>
  </si>
  <si>
    <t>001-0126602-1</t>
  </si>
  <si>
    <t>MINISTERIO DE DEFENSA</t>
  </si>
  <si>
    <t xml:space="preserve">MANUEL  DE JESUS ALMONTE </t>
  </si>
  <si>
    <t>001-0130490-5</t>
  </si>
  <si>
    <t>POR RAZONES DE EDAD</t>
  </si>
  <si>
    <t>FRANCISCO  ALCANTARA  PERALTA</t>
  </si>
  <si>
    <t>001-0756213-4</t>
  </si>
  <si>
    <t>ELIZABETH  ANTONIA ACEVEDO  ARIAS</t>
  </si>
  <si>
    <t>001-1025936-3</t>
  </si>
  <si>
    <t>DOMINGO  BENJAMIN DEL  ROSARIO QUEZADA</t>
  </si>
  <si>
    <t>001-1125715-0</t>
  </si>
  <si>
    <t>EX - ASIMILADO MILITAR</t>
  </si>
  <si>
    <t xml:space="preserve">MELBA  ALTAGRACIA HEREDIA </t>
  </si>
  <si>
    <t>001-1034242-5</t>
  </si>
  <si>
    <t>DEPARTAMENTO NACIONAL DE INVENTIGACIONES (DNI)</t>
  </si>
  <si>
    <t>JULIO CÉSAR A. HERNÁNDEZ OLIVERO</t>
  </si>
  <si>
    <t>Mayor General, ERD.</t>
  </si>
  <si>
    <t>Presidente de la Junta de Retiro y Fondo de Pensiones de las Fuerzas Armadas.</t>
  </si>
  <si>
    <t>HO/RP</t>
  </si>
  <si>
    <t>BT/Santiago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</si>
</sst>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RD$&quot;#,##0.00"/>
    <numFmt numFmtId="165" formatCode="[$-1C0A]d&quot; de &quot;mmmm&quot; de &quot;yyyy;@"/>
    <numFmt numFmtId="166" formatCode="0.0%"/>
    <numFmt numFmtId="167" formatCode="_-* #,##0.00\ _€_-;\-* #,##0.00\ _€_-;_-* &quot;-&quot;??\ _€_-;_-@_-"/>
    <numFmt numFmtId="168" formatCode="#,##0.00;[Red]#,##0.00"/>
    <numFmt numFmtId="169" formatCode="_-* #,##0.00_-;\-* #,##0.00_-;_-* &quot;-&quot;??_-;_-@_-"/>
    <numFmt numFmtId="170" formatCode="000\-0000000\-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hadow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w Cen MT"/>
      <family val="2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5" fillId="0" borderId="0"/>
  </cellStyleXfs>
  <cellXfs count="128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0" xfId="0" applyFont="1"/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14" fontId="8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/>
    <xf numFmtId="0" fontId="8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2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6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165" fontId="8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/>
    <xf numFmtId="0" fontId="10" fillId="0" borderId="4" xfId="0" applyFont="1" applyFill="1" applyBorder="1" applyAlignment="1">
      <alignment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166" fontId="10" fillId="0" borderId="4" xfId="1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164" fontId="10" fillId="0" borderId="4" xfId="2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4" xfId="0" applyNumberFormat="1" applyFont="1" applyFill="1" applyBorder="1" applyAlignment="1" applyProtection="1">
      <alignment horizontal="left" vertical="center" wrapText="1"/>
      <protection locked="0"/>
    </xf>
    <xf numFmtId="14" fontId="10" fillId="0" borderId="4" xfId="0" applyNumberFormat="1" applyFont="1" applyFill="1" applyBorder="1" applyAlignment="1">
      <alignment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Fill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166" fontId="10" fillId="0" borderId="4" xfId="1" applyNumberFormat="1" applyFont="1" applyBorder="1" applyAlignment="1">
      <alignment horizontal="center" vertical="center" wrapText="1"/>
    </xf>
    <xf numFmtId="0" fontId="0" fillId="0" borderId="0" xfId="0" applyFont="1" applyFill="1"/>
    <xf numFmtId="0" fontId="10" fillId="0" borderId="4" xfId="0" applyFont="1" applyBorder="1" applyAlignment="1">
      <alignment vertical="center" wrapTex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164" fontId="10" fillId="0" borderId="4" xfId="2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164" fontId="10" fillId="0" borderId="4" xfId="3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165" fontId="8" fillId="0" borderId="0" xfId="0" applyNumberFormat="1" applyFont="1" applyFill="1" applyAlignment="1" applyProtection="1">
      <alignment horizontal="center" vertical="center" wrapText="1"/>
      <protection locked="0"/>
    </xf>
    <xf numFmtId="165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170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right" vertical="center" wrapText="1"/>
      <protection locked="0"/>
    </xf>
    <xf numFmtId="0" fontId="8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7" xfId="0" applyFont="1" applyFill="1" applyBorder="1" applyAlignment="1" applyProtection="1">
      <alignment horizontal="right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vertical="center"/>
      <protection locked="0"/>
    </xf>
    <xf numFmtId="14" fontId="10" fillId="5" borderId="0" xfId="0" applyNumberFormat="1" applyFont="1" applyFill="1" applyAlignment="1" applyProtection="1">
      <alignment horizontal="center" vertical="center" wrapText="1"/>
      <protection locked="0"/>
    </xf>
    <xf numFmtId="164" fontId="8" fillId="2" borderId="0" xfId="0" applyNumberFormat="1" applyFont="1" applyFill="1" applyBorder="1" applyAlignment="1" applyProtection="1">
      <alignment horizontal="center" vertical="center"/>
      <protection locked="0"/>
    </xf>
    <xf numFmtId="165" fontId="8" fillId="5" borderId="0" xfId="0" applyNumberFormat="1" applyFont="1" applyFill="1" applyAlignment="1" applyProtection="1">
      <alignment horizontal="left" vertical="center" wrapText="1"/>
      <protection locked="0"/>
    </xf>
    <xf numFmtId="14" fontId="8" fillId="5" borderId="0" xfId="0" applyNumberFormat="1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9" fillId="5" borderId="0" xfId="0" applyFont="1" applyFill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10" fillId="0" borderId="8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3" fillId="0" borderId="0" xfId="0" applyFont="1" applyFill="1"/>
    <xf numFmtId="0" fontId="14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9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6" fillId="6" borderId="0" xfId="4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164" fontId="16" fillId="6" borderId="0" xfId="0" applyNumberFormat="1" applyFont="1" applyFill="1" applyBorder="1" applyAlignment="1">
      <alignment horizontal="center" vertical="center" wrapText="1"/>
    </xf>
    <xf numFmtId="10" fontId="16" fillId="6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64" fontId="18" fillId="0" borderId="0" xfId="0" applyNumberFormat="1" applyFont="1" applyFill="1" applyAlignment="1" applyProtection="1">
      <alignment horizontal="left" vertical="center"/>
      <protection locked="0"/>
    </xf>
    <xf numFmtId="0" fontId="16" fillId="0" borderId="0" xfId="4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164" fontId="16" fillId="0" borderId="0" xfId="4" applyNumberFormat="1" applyFont="1" applyAlignment="1">
      <alignment horizontal="center" vertical="center"/>
    </xf>
    <xf numFmtId="10" fontId="16" fillId="0" borderId="0" xfId="4" applyNumberFormat="1" applyFont="1" applyAlignment="1">
      <alignment horizontal="center" vertical="center"/>
    </xf>
    <xf numFmtId="0" fontId="19" fillId="0" borderId="0" xfId="4" applyFont="1" applyBorder="1" applyAlignment="1">
      <alignment horizontal="left" vertical="center"/>
    </xf>
    <xf numFmtId="0" fontId="20" fillId="0" borderId="0" xfId="0" applyFont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21" fillId="0" borderId="0" xfId="0" applyFont="1" applyBorder="1" applyAlignment="1">
      <alignment horizontal="left" vertical="center"/>
    </xf>
  </cellXfs>
  <cellStyles count="5">
    <cellStyle name="Millares 2" xfId="2"/>
    <cellStyle name="Millares 2 2" xfId="3"/>
    <cellStyle name="Normal" xfId="0" builtinId="0"/>
    <cellStyle name="Normal 2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133</xdr:row>
      <xdr:rowOff>0</xdr:rowOff>
    </xdr:from>
    <xdr:to>
      <xdr:col>9</xdr:col>
      <xdr:colOff>27672</xdr:colOff>
      <xdr:row>133</xdr:row>
      <xdr:rowOff>8932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8874025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133</xdr:row>
      <xdr:rowOff>0</xdr:rowOff>
    </xdr:from>
    <xdr:to>
      <xdr:col>9</xdr:col>
      <xdr:colOff>27672</xdr:colOff>
      <xdr:row>133</xdr:row>
      <xdr:rowOff>8932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8874025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0</xdr:colOff>
      <xdr:row>178</xdr:row>
      <xdr:rowOff>9525</xdr:rowOff>
    </xdr:to>
    <xdr:pic>
      <xdr:nvPicPr>
        <xdr:cNvPr id="4" name="215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808101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2</xdr:col>
      <xdr:colOff>1180478</xdr:colOff>
      <xdr:row>181</xdr:row>
      <xdr:rowOff>439172</xdr:rowOff>
    </xdr:to>
    <xdr:pic>
      <xdr:nvPicPr>
        <xdr:cNvPr id="5" name="215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80810100"/>
          <a:ext cx="1180478" cy="11725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2</xdr:col>
      <xdr:colOff>1180478</xdr:colOff>
      <xdr:row>181</xdr:row>
      <xdr:rowOff>439171</xdr:rowOff>
    </xdr:to>
    <xdr:pic>
      <xdr:nvPicPr>
        <xdr:cNvPr id="6" name="215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80810100"/>
          <a:ext cx="1180478" cy="1172596"/>
        </a:xfrm>
        <a:prstGeom prst="rect">
          <a:avLst/>
        </a:prstGeom>
      </xdr:spPr>
    </xdr:pic>
    <xdr:clientData/>
  </xdr:twoCellAnchor>
  <xdr:twoCellAnchor editAs="oneCell">
    <xdr:from>
      <xdr:col>1</xdr:col>
      <xdr:colOff>230910</xdr:colOff>
      <xdr:row>178</xdr:row>
      <xdr:rowOff>0</xdr:rowOff>
    </xdr:from>
    <xdr:to>
      <xdr:col>2</xdr:col>
      <xdr:colOff>880341</xdr:colOff>
      <xdr:row>181</xdr:row>
      <xdr:rowOff>141875</xdr:rowOff>
    </xdr:to>
    <xdr:pic>
      <xdr:nvPicPr>
        <xdr:cNvPr id="7" name="216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80810100"/>
          <a:ext cx="880341" cy="875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0</xdr:colOff>
      <xdr:row>178</xdr:row>
      <xdr:rowOff>9525</xdr:rowOff>
    </xdr:to>
    <xdr:pic>
      <xdr:nvPicPr>
        <xdr:cNvPr id="8" name="2229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808101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0</xdr:colOff>
      <xdr:row>178</xdr:row>
      <xdr:rowOff>9525</xdr:rowOff>
    </xdr:to>
    <xdr:pic>
      <xdr:nvPicPr>
        <xdr:cNvPr id="9" name="223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808101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0</xdr:colOff>
      <xdr:row>178</xdr:row>
      <xdr:rowOff>9525</xdr:rowOff>
    </xdr:to>
    <xdr:pic>
      <xdr:nvPicPr>
        <xdr:cNvPr id="10" name="223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808101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0</xdr:colOff>
      <xdr:row>178</xdr:row>
      <xdr:rowOff>9525</xdr:rowOff>
    </xdr:to>
    <xdr:pic>
      <xdr:nvPicPr>
        <xdr:cNvPr id="11" name="223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808101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0</xdr:colOff>
      <xdr:row>178</xdr:row>
      <xdr:rowOff>9525</xdr:rowOff>
    </xdr:to>
    <xdr:pic>
      <xdr:nvPicPr>
        <xdr:cNvPr id="12" name="223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80810100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303069</xdr:colOff>
      <xdr:row>186</xdr:row>
      <xdr:rowOff>0</xdr:rowOff>
    </xdr:from>
    <xdr:to>
      <xdr:col>2</xdr:col>
      <xdr:colOff>779318</xdr:colOff>
      <xdr:row>194</xdr:row>
      <xdr:rowOff>128775</xdr:rowOff>
    </xdr:to>
    <xdr:pic>
      <xdr:nvPicPr>
        <xdr:cNvPr id="13" name="218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84067650"/>
          <a:ext cx="779318" cy="7764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9</xdr:col>
      <xdr:colOff>721591</xdr:colOff>
      <xdr:row>194</xdr:row>
      <xdr:rowOff>71049</xdr:rowOff>
    </xdr:to>
    <xdr:pic>
      <xdr:nvPicPr>
        <xdr:cNvPr id="14" name="222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84067650"/>
          <a:ext cx="721591" cy="718749"/>
        </a:xfrm>
        <a:prstGeom prst="rect">
          <a:avLst/>
        </a:prstGeom>
      </xdr:spPr>
    </xdr:pic>
    <xdr:clientData/>
  </xdr:twoCellAnchor>
  <xdr:twoCellAnchor editAs="oneCell">
    <xdr:from>
      <xdr:col>3</xdr:col>
      <xdr:colOff>1007017</xdr:colOff>
      <xdr:row>0</xdr:row>
      <xdr:rowOff>134721</xdr:rowOff>
    </xdr:from>
    <xdr:to>
      <xdr:col>3</xdr:col>
      <xdr:colOff>2784230</xdr:colOff>
      <xdr:row>7</xdr:row>
      <xdr:rowOff>84151</xdr:rowOff>
    </xdr:to>
    <xdr:pic>
      <xdr:nvPicPr>
        <xdr:cNvPr id="15" name="Imagen 1">
          <a:extLst>
            <a:ext uri="{FF2B5EF4-FFF2-40B4-BE49-F238E27FC236}">
              <a16:creationId xmlns:a16="http://schemas.microsoft.com/office/drawing/2014/main" xmlns="" id="{95D317AD-BF4B-4B68-96E0-111E04001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667" y="134721"/>
          <a:ext cx="1777213" cy="1082905"/>
        </a:xfrm>
        <a:prstGeom prst="rect">
          <a:avLst/>
        </a:prstGeom>
      </xdr:spPr>
    </xdr:pic>
    <xdr:clientData/>
  </xdr:twoCellAnchor>
  <xdr:twoCellAnchor>
    <xdr:from>
      <xdr:col>5</xdr:col>
      <xdr:colOff>374365</xdr:colOff>
      <xdr:row>11</xdr:row>
      <xdr:rowOff>186915</xdr:rowOff>
    </xdr:from>
    <xdr:to>
      <xdr:col>7</xdr:col>
      <xdr:colOff>464440</xdr:colOff>
      <xdr:row>12</xdr:row>
      <xdr:rowOff>7681</xdr:rowOff>
    </xdr:to>
    <xdr:cxnSp macro="">
      <xdr:nvCxnSpPr>
        <xdr:cNvPr id="16" name="5 Conector recto">
          <a:extLst>
            <a:ext uri="{FF2B5EF4-FFF2-40B4-BE49-F238E27FC236}">
              <a16:creationId xmlns:a16="http://schemas.microsoft.com/office/drawing/2014/main" xmlns="" id="{E802D2C6-DE5D-425A-8B2B-89B2DF860DB0}"/>
            </a:ext>
          </a:extLst>
        </xdr:cNvPr>
        <xdr:cNvCxnSpPr/>
      </xdr:nvCxnSpPr>
      <xdr:spPr>
        <a:xfrm rot="10800000" flipH="1">
          <a:off x="5010150" y="2082390"/>
          <a:ext cx="0" cy="207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Users\retiro04\Desktop\CONTROL%20DE%20EXPEDIENTES%20VIUDAS-ACTUALIZAD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PROCESO"/>
      <sheetName val="SEPTIEMBRE"/>
      <sheetName val="TOTALES EN PROCESO"/>
      <sheetName val="GENERAL PLENO"/>
      <sheetName val="ESTADISTICA GENERAL"/>
      <sheetName val="PARA NOMINA"/>
      <sheetName val="GENERAL DIARIO"/>
      <sheetName val="ABRIL 2021"/>
      <sheetName val="GENERAL ABRIL 2021"/>
      <sheetName val="Hoja3"/>
      <sheetName val="MAYO 2021"/>
      <sheetName val="GENERAL MAYO 2021"/>
      <sheetName val="ENVIADOS A NÓMINA"/>
      <sheetName val="ENERO 2021"/>
      <sheetName val="FEBRERO 2021"/>
      <sheetName val="GENERAL ENERO 2021"/>
      <sheetName val="DICIEMBRE 2020"/>
      <sheetName val="general DICIEMBRE"/>
      <sheetName val="MARZO 2021"/>
      <sheetName val="GENERAL FEBRERO 2021"/>
      <sheetName val="noviermbre 2020"/>
      <sheetName val="general NOVIEMBRE"/>
      <sheetName val="SEPTIEMBRE 2020"/>
      <sheetName val="NOVIEMBRE 2020"/>
      <sheetName val="PLENO JULIO0"/>
      <sheetName val="AUMENTO JULIO"/>
      <sheetName val="julio 2"/>
      <sheetName val="INVESTIGACION "/>
      <sheetName val="Hoja2"/>
      <sheetName val="PLENO (2)"/>
      <sheetName val="AUMENTO JUNIO"/>
    </sheetNames>
    <sheetDataSet>
      <sheetData sheetId="0" refreshError="1">
        <row r="54">
          <cell r="G54">
            <v>48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0"/>
  <sheetViews>
    <sheetView tabSelected="1" view="pageBreakPreview" topLeftCell="A178" zoomScale="65" zoomScaleNormal="90" zoomScaleSheetLayoutView="65" zoomScalePageLayoutView="60" workbookViewId="0">
      <selection activeCell="A182" sqref="A182:XFD186"/>
    </sheetView>
  </sheetViews>
  <sheetFormatPr baseColWidth="10" defaultRowHeight="15" x14ac:dyDescent="0.25"/>
  <cols>
    <col min="1" max="1" width="7.140625" style="27" customWidth="1"/>
    <col min="2" max="2" width="1.7109375" style="27" hidden="1" customWidth="1"/>
    <col min="3" max="3" width="25.140625" style="27" customWidth="1"/>
    <col min="4" max="4" width="42.85546875" style="27" customWidth="1"/>
    <col min="5" max="5" width="14.85546875" style="27" hidden="1" customWidth="1"/>
    <col min="6" max="6" width="16.28515625" style="27" hidden="1" customWidth="1"/>
    <col min="7" max="7" width="7.7109375" style="27" hidden="1" customWidth="1"/>
    <col min="8" max="8" width="12.5703125" style="27" hidden="1" customWidth="1"/>
    <col min="9" max="9" width="14.28515625" style="27" hidden="1" customWidth="1"/>
    <col min="10" max="10" width="20.7109375" style="27" customWidth="1"/>
    <col min="11" max="11" width="16.28515625" style="27" hidden="1" customWidth="1"/>
    <col min="12" max="12" width="15.140625" style="27" hidden="1" customWidth="1"/>
    <col min="13" max="13" width="21" style="27" hidden="1" customWidth="1"/>
    <col min="14" max="14" width="25.5703125" style="27" hidden="1" customWidth="1"/>
    <col min="15" max="15" width="18.85546875" style="27" hidden="1" customWidth="1"/>
    <col min="16" max="16" width="23.85546875" style="27" hidden="1" customWidth="1"/>
    <col min="17" max="17" width="26.140625" style="27" customWidth="1"/>
    <col min="18" max="18" width="36.28515625" style="27" hidden="1" customWidth="1"/>
    <col min="19" max="20" width="11.42578125" style="27" hidden="1" customWidth="1"/>
    <col min="21" max="21" width="18.5703125" style="27" hidden="1" customWidth="1"/>
    <col min="22" max="22" width="21.42578125" style="27" hidden="1" customWidth="1"/>
    <col min="23" max="26" width="11.42578125" style="27" hidden="1" customWidth="1"/>
    <col min="27" max="27" width="5.28515625" style="27" hidden="1" customWidth="1"/>
    <col min="28" max="28" width="6.140625" style="27" hidden="1" customWidth="1"/>
    <col min="29" max="29" width="4.28515625" style="27" hidden="1" customWidth="1"/>
    <col min="30" max="41" width="11.42578125" style="27" hidden="1" customWidth="1"/>
    <col min="42" max="48" width="11.42578125" style="27" customWidth="1"/>
    <col min="49" max="49" width="11.42578125" style="27"/>
    <col min="50" max="50" width="13" style="27" bestFit="1" customWidth="1"/>
    <col min="51" max="16384" width="11.42578125" style="27"/>
  </cols>
  <sheetData>
    <row r="1" spans="1:17" s="1" customFormat="1" ht="12.75" x14ac:dyDescent="0.2"/>
    <row r="2" spans="1:17" s="1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s="1" customFormat="1" ht="12.75" x14ac:dyDescent="0.2"/>
    <row r="5" spans="1:17" s="1" customFormat="1" ht="12.75" x14ac:dyDescent="0.2"/>
    <row r="6" spans="1:17" s="1" customFormat="1" ht="12.75" x14ac:dyDescent="0.2"/>
    <row r="7" spans="1:17" s="1" customFormat="1" ht="12.75" x14ac:dyDescent="0.2"/>
    <row r="8" spans="1:17" s="1" customFormat="1" ht="12.75" x14ac:dyDescent="0.2"/>
    <row r="9" spans="1:17" s="4" customFormat="1" ht="15.75" x14ac:dyDescent="0.25">
      <c r="A9" s="3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s="4" customFormat="1" ht="15.75" x14ac:dyDescent="0.25">
      <c r="A10" s="3" t="s">
        <v>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4" customFormat="1" ht="15.75" x14ac:dyDescent="0.25">
      <c r="A11" s="3" t="s">
        <v>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4" customFormat="1" ht="15.75" x14ac:dyDescent="0.25">
      <c r="A12" s="3" t="s">
        <v>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4" customFormat="1" ht="15.75" x14ac:dyDescent="0.25">
      <c r="A13" s="3" t="s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13.5" thickBot="1" x14ac:dyDescent="0.25"/>
    <row r="15" spans="1:17" s="8" customFormat="1" ht="68.25" customHeight="1" thickBot="1" x14ac:dyDescent="0.25">
      <c r="A15" s="5" t="s">
        <v>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7" spans="1:46" s="12" customFormat="1" x14ac:dyDescent="0.25">
      <c r="A17" s="9" t="s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11"/>
      <c r="T17" s="11"/>
      <c r="Z17" s="13"/>
      <c r="AA17" s="13"/>
      <c r="AB17" s="13"/>
      <c r="AD17" s="14"/>
      <c r="AG17" s="15"/>
      <c r="AH17" s="16" t="s">
        <v>7</v>
      </c>
      <c r="AI17" s="16"/>
      <c r="AJ17" s="16"/>
      <c r="AL17" s="16" t="s">
        <v>8</v>
      </c>
      <c r="AM17" s="16"/>
      <c r="AN17" s="16"/>
    </row>
    <row r="18" spans="1:46" s="31" customFormat="1" ht="30" customHeight="1" x14ac:dyDescent="0.25">
      <c r="A18" s="17" t="s">
        <v>9</v>
      </c>
      <c r="B18" s="17" t="s">
        <v>10</v>
      </c>
      <c r="C18" s="18" t="s">
        <v>11</v>
      </c>
      <c r="D18" s="18" t="s">
        <v>12</v>
      </c>
      <c r="E18" s="17" t="s">
        <v>13</v>
      </c>
      <c r="F18" s="19" t="s">
        <v>14</v>
      </c>
      <c r="G18" s="19" t="s">
        <v>15</v>
      </c>
      <c r="H18" s="18" t="s">
        <v>16</v>
      </c>
      <c r="I18" s="20" t="s">
        <v>17</v>
      </c>
      <c r="J18" s="21" t="s">
        <v>18</v>
      </c>
      <c r="K18" s="22"/>
      <c r="L18" s="23" t="s">
        <v>19</v>
      </c>
      <c r="M18" s="24" t="s">
        <v>20</v>
      </c>
      <c r="N18" s="24" t="s">
        <v>21</v>
      </c>
      <c r="O18" s="24" t="s">
        <v>22</v>
      </c>
      <c r="P18" s="24" t="s">
        <v>22</v>
      </c>
      <c r="Q18" s="24" t="s">
        <v>23</v>
      </c>
      <c r="R18" s="24" t="s">
        <v>24</v>
      </c>
      <c r="S18" s="25" t="s">
        <v>25</v>
      </c>
      <c r="T18" s="25" t="s">
        <v>26</v>
      </c>
      <c r="U18" s="26" t="s">
        <v>27</v>
      </c>
      <c r="V18" s="18" t="s">
        <v>18</v>
      </c>
      <c r="W18" s="25" t="s">
        <v>25</v>
      </c>
      <c r="X18" s="25" t="s">
        <v>26</v>
      </c>
      <c r="Y18" s="25" t="s">
        <v>25</v>
      </c>
      <c r="Z18" s="25" t="s">
        <v>26</v>
      </c>
      <c r="AA18" s="27"/>
      <c r="AB18" s="27"/>
      <c r="AC18" s="28"/>
      <c r="AD18" s="25" t="s">
        <v>28</v>
      </c>
      <c r="AE18" s="25" t="s">
        <v>29</v>
      </c>
      <c r="AF18" s="25" t="s">
        <v>30</v>
      </c>
      <c r="AG18" s="29"/>
      <c r="AH18" s="30" t="s">
        <v>31</v>
      </c>
      <c r="AI18" s="30" t="s">
        <v>32</v>
      </c>
      <c r="AJ18" s="30" t="s">
        <v>33</v>
      </c>
      <c r="AK18" s="29"/>
      <c r="AL18" s="30" t="s">
        <v>31</v>
      </c>
      <c r="AM18" s="30" t="s">
        <v>32</v>
      </c>
      <c r="AN18" s="30" t="s">
        <v>34</v>
      </c>
    </row>
    <row r="19" spans="1:46" s="15" customFormat="1" ht="39.950000000000003" customHeight="1" x14ac:dyDescent="0.25">
      <c r="A19" s="32">
        <v>1</v>
      </c>
      <c r="B19" s="33"/>
      <c r="C19" s="34" t="s">
        <v>35</v>
      </c>
      <c r="D19" s="34" t="s">
        <v>36</v>
      </c>
      <c r="E19" s="35" t="s">
        <v>37</v>
      </c>
      <c r="F19" s="36" t="str">
        <f>DATEDIF(R19,S19,"y") + DATEDIF(V19,W19,"y") + DATEDIF(X19,Y19,"y") + SUM(AH19) &amp; " años " &amp; DATEDIF(R19,S19,"ym") + DATEDIF(V19,W19,"ym") + DATEDIF(X19,Y19,"ym") + SUM(AI19) - SUM(AM19) &amp; " meses " &amp; DATEDIF(R19,S19,"md") + DATEDIF(V19,W19,"md") + DATEDIF(X19,Y19,"md") - SUM(AN19) &amp; " días"</f>
        <v>27 años 7 meses 0 días</v>
      </c>
      <c r="G19" s="37">
        <v>0.8</v>
      </c>
      <c r="H19" s="32" t="str">
        <f>DATEDIF(T19,S19,"y") &amp; " años " &amp; DATEDIF(T19,S19,"ym") &amp; " meses " &amp; DATEDIF(T19,S19,"md") &amp; " días"</f>
        <v>44 años 1 meses 7 días</v>
      </c>
      <c r="I19" s="32" t="str">
        <f>DATEDIF(U19,S19,"y") &amp; " años " &amp; DATEDIF(U19,S19,"ym") &amp; " meses " &amp; DATEDIF(U19,S19,"md") &amp; " días"</f>
        <v>4 años 1 meses 5 días</v>
      </c>
      <c r="J19" s="38"/>
      <c r="K19" s="39"/>
      <c r="L19" s="40"/>
      <c r="M19" s="41">
        <v>39234.82</v>
      </c>
      <c r="N19" s="42">
        <f>M19*G19</f>
        <v>31387.856</v>
      </c>
      <c r="O19" s="43"/>
      <c r="P19" s="43" t="s">
        <v>38</v>
      </c>
      <c r="Q19" s="42" t="s">
        <v>39</v>
      </c>
      <c r="R19" s="44">
        <v>35309</v>
      </c>
      <c r="S19" s="45">
        <v>45383</v>
      </c>
      <c r="T19" s="44">
        <v>29276</v>
      </c>
      <c r="U19" s="44">
        <v>43888</v>
      </c>
      <c r="V19" s="46"/>
      <c r="W19" s="46"/>
      <c r="X19" s="46"/>
      <c r="Y19" s="46"/>
      <c r="Z19" s="13"/>
      <c r="AA19" s="13"/>
      <c r="AB19" s="13"/>
      <c r="AC19" s="47"/>
      <c r="AD19" s="48" t="s">
        <v>40</v>
      </c>
      <c r="AE19" s="49" t="s">
        <v>41</v>
      </c>
      <c r="AF19" s="50" t="s">
        <v>42</v>
      </c>
      <c r="AH19" s="48"/>
      <c r="AI19" s="48"/>
      <c r="AJ19" s="48"/>
      <c r="AL19" s="48"/>
      <c r="AM19" s="48"/>
      <c r="AN19" s="48"/>
    </row>
    <row r="20" spans="1:46" s="15" customFormat="1" ht="39.950000000000003" customHeight="1" x14ac:dyDescent="0.25">
      <c r="A20" s="32">
        <v>2</v>
      </c>
      <c r="B20" s="33"/>
      <c r="C20" s="34" t="s">
        <v>35</v>
      </c>
      <c r="D20" s="34" t="s">
        <v>43</v>
      </c>
      <c r="E20" s="35" t="s">
        <v>44</v>
      </c>
      <c r="F20" s="36" t="str">
        <f t="shared" ref="F20:F23" si="0">DATEDIF(R20,S20,"y") + DATEDIF(V20,W20,"y") + DATEDIF(X20,Y20,"y") + SUM(AH20) &amp; " años " &amp; DATEDIF(R20,S20,"ym") + DATEDIF(V20,W20,"ym") + DATEDIF(X20,Y20,"ym") + SUM(AI20) - SUM(AM20) &amp; " meses " &amp; DATEDIF(R20,S20,"md") + DATEDIF(V20,W20,"md") + DATEDIF(X20,Y20,"md") - SUM(AN20) &amp; " días"</f>
        <v>38 años 0 meses 0 días</v>
      </c>
      <c r="G20" s="37">
        <v>1</v>
      </c>
      <c r="H20" s="32" t="str">
        <f t="shared" ref="H20:H23" si="1">DATEDIF(T20,S20,"y") &amp; " años " &amp; DATEDIF(T20,S20,"ym") &amp; " meses " &amp; DATEDIF(T20,S20,"md") &amp; " días"</f>
        <v>55 años 11 meses 19 días</v>
      </c>
      <c r="I20" s="32" t="str">
        <f t="shared" ref="I20:I23" si="2">DATEDIF(U20,S20,"y") &amp; " años " &amp; DATEDIF(U20,S20,"ym") &amp; " meses " &amp; DATEDIF(U20,S20,"md") &amp; " días"</f>
        <v>2 años 1 meses 5 días</v>
      </c>
      <c r="J20" s="38"/>
      <c r="K20" s="39"/>
      <c r="L20" s="40"/>
      <c r="M20" s="41">
        <v>39234.82</v>
      </c>
      <c r="N20" s="42">
        <f t="shared" ref="N20:N23" si="3">M20*G20</f>
        <v>39234.82</v>
      </c>
      <c r="O20" s="43"/>
      <c r="P20" s="43" t="s">
        <v>38</v>
      </c>
      <c r="Q20" s="42" t="s">
        <v>39</v>
      </c>
      <c r="R20" s="44">
        <v>31503</v>
      </c>
      <c r="S20" s="45">
        <v>45383</v>
      </c>
      <c r="T20" s="44">
        <v>24941</v>
      </c>
      <c r="U20" s="44">
        <v>44619</v>
      </c>
      <c r="V20" s="46"/>
      <c r="W20" s="46"/>
      <c r="X20" s="46"/>
      <c r="Y20" s="46"/>
      <c r="Z20" s="13"/>
      <c r="AA20" s="13"/>
      <c r="AB20" s="13"/>
      <c r="AC20" s="47"/>
      <c r="AD20" s="48" t="s">
        <v>40</v>
      </c>
      <c r="AE20" s="49" t="s">
        <v>41</v>
      </c>
      <c r="AF20" s="50" t="s">
        <v>42</v>
      </c>
      <c r="AH20" s="48"/>
      <c r="AI20" s="48"/>
      <c r="AJ20" s="48"/>
      <c r="AL20" s="48"/>
      <c r="AM20" s="48"/>
      <c r="AN20" s="48"/>
    </row>
    <row r="21" spans="1:46" s="15" customFormat="1" ht="39.950000000000003" customHeight="1" x14ac:dyDescent="0.25">
      <c r="A21" s="32">
        <v>3</v>
      </c>
      <c r="B21" s="33"/>
      <c r="C21" s="34" t="s">
        <v>35</v>
      </c>
      <c r="D21" s="34" t="s">
        <v>45</v>
      </c>
      <c r="E21" s="35" t="s">
        <v>46</v>
      </c>
      <c r="F21" s="36" t="str">
        <f t="shared" si="0"/>
        <v>35 años 11 meses 0 días</v>
      </c>
      <c r="G21" s="37">
        <v>1</v>
      </c>
      <c r="H21" s="32" t="str">
        <f t="shared" si="1"/>
        <v>54 años 11 meses 29 días</v>
      </c>
      <c r="I21" s="32" t="str">
        <f t="shared" si="2"/>
        <v>8 años 1 meses 0 días</v>
      </c>
      <c r="J21" s="38"/>
      <c r="K21" s="39"/>
      <c r="L21" s="40"/>
      <c r="M21" s="41">
        <v>42907.519999999997</v>
      </c>
      <c r="N21" s="42">
        <f t="shared" si="3"/>
        <v>42907.519999999997</v>
      </c>
      <c r="O21" s="43"/>
      <c r="P21" s="43" t="s">
        <v>38</v>
      </c>
      <c r="Q21" s="42" t="s">
        <v>39</v>
      </c>
      <c r="R21" s="44">
        <v>32264</v>
      </c>
      <c r="S21" s="45">
        <v>45383</v>
      </c>
      <c r="T21" s="44">
        <v>25296</v>
      </c>
      <c r="U21" s="44">
        <v>42430</v>
      </c>
      <c r="V21" s="46"/>
      <c r="W21" s="46"/>
      <c r="X21" s="46"/>
      <c r="Y21" s="46"/>
      <c r="Z21" s="13"/>
      <c r="AA21" s="13"/>
      <c r="AB21" s="13"/>
      <c r="AC21" s="47"/>
      <c r="AD21" s="48" t="s">
        <v>40</v>
      </c>
      <c r="AE21" s="49" t="s">
        <v>41</v>
      </c>
      <c r="AF21" s="50" t="s">
        <v>42</v>
      </c>
      <c r="AH21" s="48"/>
      <c r="AI21" s="48"/>
      <c r="AJ21" s="48"/>
      <c r="AL21" s="48"/>
      <c r="AM21" s="48"/>
      <c r="AN21" s="48"/>
    </row>
    <row r="22" spans="1:46" s="15" customFormat="1" ht="39.950000000000003" customHeight="1" x14ac:dyDescent="0.25">
      <c r="A22" s="32">
        <v>4</v>
      </c>
      <c r="B22" s="33"/>
      <c r="C22" s="34" t="s">
        <v>35</v>
      </c>
      <c r="D22" s="34" t="s">
        <v>47</v>
      </c>
      <c r="E22" s="35" t="s">
        <v>48</v>
      </c>
      <c r="F22" s="36" t="str">
        <f t="shared" si="0"/>
        <v>29 años 6 meses 26 días</v>
      </c>
      <c r="G22" s="37">
        <v>0.85</v>
      </c>
      <c r="H22" s="32" t="str">
        <f t="shared" si="1"/>
        <v>50 años 5 meses 23 días</v>
      </c>
      <c r="I22" s="32" t="str">
        <f t="shared" si="2"/>
        <v>14 años 1 meses 0 días</v>
      </c>
      <c r="J22" s="38" t="s">
        <v>18</v>
      </c>
      <c r="K22" s="39"/>
      <c r="L22" s="40"/>
      <c r="M22" s="41">
        <v>70000</v>
      </c>
      <c r="N22" s="42">
        <f t="shared" si="3"/>
        <v>59500</v>
      </c>
      <c r="O22" s="43"/>
      <c r="P22" s="43" t="s">
        <v>38</v>
      </c>
      <c r="Q22" s="42" t="s">
        <v>39</v>
      </c>
      <c r="R22" s="44">
        <v>34583</v>
      </c>
      <c r="S22" s="45">
        <v>45383</v>
      </c>
      <c r="T22" s="44">
        <v>26946</v>
      </c>
      <c r="U22" s="44">
        <v>40238</v>
      </c>
      <c r="V22" s="46"/>
      <c r="W22" s="46"/>
      <c r="X22" s="46"/>
      <c r="Y22" s="46"/>
      <c r="Z22" s="13"/>
      <c r="AA22" s="13"/>
      <c r="AB22" s="13"/>
      <c r="AC22" s="47"/>
      <c r="AD22" s="48" t="s">
        <v>49</v>
      </c>
      <c r="AE22" s="49" t="s">
        <v>41</v>
      </c>
      <c r="AF22" s="50" t="s">
        <v>42</v>
      </c>
      <c r="AH22" s="48"/>
      <c r="AI22" s="48"/>
      <c r="AJ22" s="48"/>
      <c r="AL22" s="48"/>
      <c r="AM22" s="48"/>
      <c r="AN22" s="48"/>
      <c r="AR22" s="38"/>
      <c r="AS22" s="39"/>
      <c r="AT22" s="40"/>
    </row>
    <row r="23" spans="1:46" s="15" customFormat="1" ht="39.950000000000003" customHeight="1" x14ac:dyDescent="0.25">
      <c r="A23" s="32">
        <v>5</v>
      </c>
      <c r="B23" s="33"/>
      <c r="C23" s="34" t="s">
        <v>35</v>
      </c>
      <c r="D23" s="34" t="s">
        <v>50</v>
      </c>
      <c r="E23" s="35" t="s">
        <v>51</v>
      </c>
      <c r="F23" s="36" t="str">
        <f t="shared" si="0"/>
        <v>26 años 1 meses 0 días</v>
      </c>
      <c r="G23" s="37">
        <v>0.75</v>
      </c>
      <c r="H23" s="32" t="str">
        <f t="shared" si="1"/>
        <v>56 años 5 meses 24 días</v>
      </c>
      <c r="I23" s="32" t="str">
        <f t="shared" si="2"/>
        <v>8 años 1 meses 0 días</v>
      </c>
      <c r="J23" s="38"/>
      <c r="K23" s="39"/>
      <c r="L23" s="40"/>
      <c r="M23" s="41">
        <v>70000</v>
      </c>
      <c r="N23" s="42">
        <f t="shared" si="3"/>
        <v>52500</v>
      </c>
      <c r="O23" s="43"/>
      <c r="P23" s="43" t="s">
        <v>38</v>
      </c>
      <c r="Q23" s="42" t="s">
        <v>39</v>
      </c>
      <c r="R23" s="44">
        <v>35855</v>
      </c>
      <c r="S23" s="45">
        <v>45383</v>
      </c>
      <c r="T23" s="44">
        <v>24753</v>
      </c>
      <c r="U23" s="44">
        <v>42430</v>
      </c>
      <c r="V23" s="46"/>
      <c r="W23" s="46"/>
      <c r="X23" s="46"/>
      <c r="Y23" s="46"/>
      <c r="Z23" s="13" t="s">
        <v>52</v>
      </c>
      <c r="AA23" s="13"/>
      <c r="AB23" s="13"/>
      <c r="AC23" s="47"/>
      <c r="AD23" s="48" t="s">
        <v>53</v>
      </c>
      <c r="AE23" s="49" t="s">
        <v>41</v>
      </c>
      <c r="AF23" s="50" t="s">
        <v>42</v>
      </c>
      <c r="AH23" s="48"/>
      <c r="AI23" s="48"/>
      <c r="AJ23" s="48"/>
      <c r="AL23" s="48"/>
      <c r="AM23" s="48"/>
      <c r="AN23" s="48"/>
    </row>
    <row r="24" spans="1:46" s="15" customFormat="1" ht="39.950000000000003" customHeight="1" x14ac:dyDescent="0.25">
      <c r="A24" s="32">
        <v>6</v>
      </c>
      <c r="B24" s="33"/>
      <c r="C24" s="34" t="s">
        <v>54</v>
      </c>
      <c r="D24" s="34" t="s">
        <v>55</v>
      </c>
      <c r="E24" s="35" t="s">
        <v>56</v>
      </c>
      <c r="F24" s="36" t="str">
        <f>DATEDIF(R24,S24,"y") + DATEDIF(V24,W24,"y") + DATEDIF(X24,Y24,"y") + SUM(AH24) &amp; " años " &amp; DATEDIF(R24,S24,"ym") + DATEDIF(V24,W24,"ym") + DATEDIF(X24,Y24,"ym") + SUM(AI24) - SUM(AM24) &amp; " meses " &amp; DATEDIF(R24,S24,"md") + DATEDIF(V24,W24,"md") + DATEDIF(X24,Y24,"md") - SUM(AN24) &amp; " días"</f>
        <v>30 años 1 meses 18 días</v>
      </c>
      <c r="G24" s="37">
        <v>0.85</v>
      </c>
      <c r="H24" s="32" t="str">
        <f>DATEDIF(T24,S24,"y") &amp; " años " &amp; DATEDIF(T24,S24,"ym") &amp; " meses " &amp; DATEDIF(T24,S24,"md") &amp; " días"</f>
        <v>46 años 9 meses 3 días</v>
      </c>
      <c r="I24" s="32" t="str">
        <f>DATEDIF(U24,S24,"y") &amp; " años " &amp; DATEDIF(U24,S24,"ym") &amp; " meses " &amp; DATEDIF(U24,S24,"md") &amp; " días"</f>
        <v>6 años 1 meses 5 días</v>
      </c>
      <c r="J24" s="38"/>
      <c r="K24" s="39"/>
      <c r="L24" s="40"/>
      <c r="M24" s="41">
        <f>39234.81+14000</f>
        <v>53234.81</v>
      </c>
      <c r="N24" s="42">
        <f>M24*G24</f>
        <v>45249.588499999998</v>
      </c>
      <c r="O24" s="43"/>
      <c r="P24" s="43" t="s">
        <v>38</v>
      </c>
      <c r="Q24" s="42" t="s">
        <v>39</v>
      </c>
      <c r="R24" s="44">
        <v>34379</v>
      </c>
      <c r="S24" s="45">
        <v>45383</v>
      </c>
      <c r="T24" s="44">
        <v>28305</v>
      </c>
      <c r="U24" s="44">
        <v>43158</v>
      </c>
      <c r="V24" s="46"/>
      <c r="W24" s="46"/>
      <c r="X24" s="46"/>
      <c r="Y24" s="46"/>
      <c r="Z24" s="13"/>
      <c r="AA24" s="13"/>
      <c r="AB24" s="13"/>
      <c r="AC24" s="47"/>
      <c r="AD24" s="48" t="s">
        <v>53</v>
      </c>
      <c r="AE24" s="49" t="s">
        <v>41</v>
      </c>
      <c r="AF24" s="50" t="s">
        <v>42</v>
      </c>
      <c r="AH24" s="48"/>
      <c r="AI24" s="48"/>
      <c r="AJ24" s="48"/>
      <c r="AL24" s="48"/>
      <c r="AM24" s="48"/>
      <c r="AN24" s="48"/>
    </row>
    <row r="25" spans="1:46" s="15" customFormat="1" ht="39.950000000000003" customHeight="1" x14ac:dyDescent="0.25">
      <c r="A25" s="32">
        <v>7</v>
      </c>
      <c r="B25" s="33"/>
      <c r="C25" s="34" t="s">
        <v>54</v>
      </c>
      <c r="D25" s="34" t="s">
        <v>57</v>
      </c>
      <c r="E25" s="35" t="s">
        <v>58</v>
      </c>
      <c r="F25" s="36" t="str">
        <f t="shared" ref="F25:F27" si="4">DATEDIF(R25,S25,"y") + DATEDIF(V25,W25,"y") + DATEDIF(X25,Y25,"y") + SUM(AH25) &amp; " años " &amp; DATEDIF(R25,S25,"ym") + DATEDIF(V25,W25,"ym") + DATEDIF(X25,Y25,"ym") + SUM(AI25) - SUM(AM25) &amp; " meses " &amp; DATEDIF(R25,S25,"md") + DATEDIF(V25,W25,"md") + DATEDIF(X25,Y25,"md") - SUM(AN25) &amp; " días"</f>
        <v>29 años 8 meses 0 días</v>
      </c>
      <c r="G25" s="37">
        <v>0.85</v>
      </c>
      <c r="H25" s="32" t="str">
        <f t="shared" ref="H25:H32" si="5">DATEDIF(T25,S25,"y") &amp; " años " &amp; DATEDIF(T25,S25,"ym") &amp; " meses " &amp; DATEDIF(T25,S25,"md") &amp; " días"</f>
        <v>47 años 9 meses 0 días</v>
      </c>
      <c r="I25" s="32" t="str">
        <f t="shared" ref="I25:I32" si="6">DATEDIF(U25,S25,"y") &amp; " años " &amp; DATEDIF(U25,S25,"ym") &amp; " meses " &amp; DATEDIF(U25,S25,"md") &amp; " días"</f>
        <v>6 años 1 meses 5 días</v>
      </c>
      <c r="J25" s="38"/>
      <c r="K25" s="39"/>
      <c r="L25" s="40"/>
      <c r="M25" s="41">
        <v>90000</v>
      </c>
      <c r="N25" s="42">
        <f t="shared" ref="N25:N32" si="7">M25*G25</f>
        <v>76500</v>
      </c>
      <c r="O25" s="43"/>
      <c r="P25" s="43" t="s">
        <v>38</v>
      </c>
      <c r="Q25" s="42" t="s">
        <v>39</v>
      </c>
      <c r="R25" s="44">
        <v>34547</v>
      </c>
      <c r="S25" s="45">
        <v>45383</v>
      </c>
      <c r="T25" s="44">
        <v>27942</v>
      </c>
      <c r="U25" s="44">
        <v>43158</v>
      </c>
      <c r="V25" s="46"/>
      <c r="W25" s="46"/>
      <c r="X25" s="46"/>
      <c r="Y25" s="46"/>
      <c r="Z25" s="13" t="s">
        <v>52</v>
      </c>
      <c r="AA25" s="13"/>
      <c r="AB25" s="13"/>
      <c r="AC25" s="47"/>
      <c r="AD25" s="48" t="s">
        <v>53</v>
      </c>
      <c r="AE25" s="49" t="s">
        <v>41</v>
      </c>
      <c r="AF25" s="50" t="s">
        <v>42</v>
      </c>
      <c r="AH25" s="48"/>
      <c r="AI25" s="48"/>
      <c r="AJ25" s="48"/>
      <c r="AL25" s="48"/>
      <c r="AM25" s="48"/>
      <c r="AN25" s="48"/>
    </row>
    <row r="26" spans="1:46" s="15" customFormat="1" ht="39.950000000000003" customHeight="1" x14ac:dyDescent="0.25">
      <c r="A26" s="32">
        <v>8</v>
      </c>
      <c r="B26" s="33"/>
      <c r="C26" s="34" t="s">
        <v>54</v>
      </c>
      <c r="D26" s="34" t="s">
        <v>59</v>
      </c>
      <c r="E26" s="35" t="s">
        <v>60</v>
      </c>
      <c r="F26" s="36" t="str">
        <f t="shared" si="4"/>
        <v>35 años 10 meses 17 días</v>
      </c>
      <c r="G26" s="37">
        <v>1</v>
      </c>
      <c r="H26" s="32" t="str">
        <f t="shared" si="5"/>
        <v>56 años 2 meses 11 días</v>
      </c>
      <c r="I26" s="32" t="str">
        <f t="shared" si="6"/>
        <v>4 años 1 meses 5 días</v>
      </c>
      <c r="J26" s="38"/>
      <c r="K26" s="39"/>
      <c r="L26" s="40"/>
      <c r="M26" s="41">
        <v>35615.53</v>
      </c>
      <c r="N26" s="42">
        <f t="shared" si="7"/>
        <v>35615.53</v>
      </c>
      <c r="O26" s="43"/>
      <c r="P26" s="43" t="s">
        <v>38</v>
      </c>
      <c r="Q26" s="42" t="s">
        <v>39</v>
      </c>
      <c r="R26" s="44">
        <v>32278</v>
      </c>
      <c r="S26" s="45">
        <v>45383</v>
      </c>
      <c r="T26" s="44">
        <v>24858</v>
      </c>
      <c r="U26" s="44">
        <v>43888</v>
      </c>
      <c r="V26" s="46"/>
      <c r="W26" s="46"/>
      <c r="X26" s="46"/>
      <c r="Y26" s="46"/>
      <c r="Z26" s="13"/>
      <c r="AA26" s="13"/>
      <c r="AB26" s="13"/>
      <c r="AC26" s="47"/>
      <c r="AD26" s="48" t="s">
        <v>53</v>
      </c>
      <c r="AE26" s="49" t="s">
        <v>41</v>
      </c>
      <c r="AF26" s="50" t="s">
        <v>42</v>
      </c>
      <c r="AH26" s="48"/>
      <c r="AI26" s="48"/>
      <c r="AJ26" s="48"/>
      <c r="AL26" s="48"/>
      <c r="AM26" s="48"/>
      <c r="AN26" s="48"/>
    </row>
    <row r="27" spans="1:46" s="15" customFormat="1" ht="39.950000000000003" customHeight="1" x14ac:dyDescent="0.25">
      <c r="A27" s="32">
        <v>9</v>
      </c>
      <c r="B27" s="33"/>
      <c r="C27" s="34" t="s">
        <v>54</v>
      </c>
      <c r="D27" s="34" t="s">
        <v>61</v>
      </c>
      <c r="E27" s="35" t="s">
        <v>62</v>
      </c>
      <c r="F27" s="36" t="str">
        <f t="shared" si="4"/>
        <v>28 años 10 meses 30 días</v>
      </c>
      <c r="G27" s="37">
        <v>0.82499999999999996</v>
      </c>
      <c r="H27" s="32" t="str">
        <f t="shared" si="5"/>
        <v>47 años 7 meses 0 días</v>
      </c>
      <c r="I27" s="32" t="str">
        <f t="shared" si="6"/>
        <v>6 años 1 meses 5 días</v>
      </c>
      <c r="J27" s="38"/>
      <c r="K27" s="39"/>
      <c r="L27" s="40"/>
      <c r="M27" s="41">
        <v>39234.81</v>
      </c>
      <c r="N27" s="42">
        <f t="shared" si="7"/>
        <v>32368.718249999998</v>
      </c>
      <c r="O27" s="43"/>
      <c r="P27" s="43" t="s">
        <v>38</v>
      </c>
      <c r="Q27" s="42" t="s">
        <v>39</v>
      </c>
      <c r="R27" s="44">
        <v>34821</v>
      </c>
      <c r="S27" s="45">
        <v>45383</v>
      </c>
      <c r="T27" s="44">
        <v>28004</v>
      </c>
      <c r="U27" s="44">
        <v>43158</v>
      </c>
      <c r="V27" s="46"/>
      <c r="W27" s="46"/>
      <c r="X27" s="46"/>
      <c r="Y27" s="46"/>
      <c r="Z27" s="13"/>
      <c r="AA27" s="13"/>
      <c r="AB27" s="13"/>
      <c r="AC27" s="47"/>
      <c r="AD27" s="48" t="s">
        <v>49</v>
      </c>
      <c r="AE27" s="49" t="s">
        <v>41</v>
      </c>
      <c r="AF27" s="50" t="s">
        <v>42</v>
      </c>
      <c r="AH27" s="48"/>
      <c r="AI27" s="48"/>
      <c r="AJ27" s="48"/>
      <c r="AL27" s="48"/>
      <c r="AM27" s="48"/>
      <c r="AN27" s="48"/>
    </row>
    <row r="28" spans="1:46" s="15" customFormat="1" ht="39.950000000000003" customHeight="1" x14ac:dyDescent="0.25">
      <c r="A28" s="32">
        <v>10</v>
      </c>
      <c r="B28" s="33"/>
      <c r="C28" s="34" t="s">
        <v>54</v>
      </c>
      <c r="D28" s="34" t="s">
        <v>63</v>
      </c>
      <c r="E28" s="35" t="s">
        <v>64</v>
      </c>
      <c r="F28" s="36" t="str">
        <f t="shared" ref="F28:F32" si="8">DATEDIF(R28,S28,"y") + DATEDIF(V28,W28,"y") + DATEDIF(X28,Y28,"y") + SUM(AH28) &amp; " años " &amp; DATEDIF(R28,S28,"ym") + DATEDIF(V28,W28,"ym") + DATEDIF(X28,Y28,"ym") + SUM(AI28) - SUM(AM28) &amp; " meses " &amp; DATEDIF(R28,S28,"md") + DATEDIF(V28,W28,"md") + DATEDIF(X28,Y28,"md") - SUM(AN28) &amp; " días"</f>
        <v>26 años 3 meses 13 días</v>
      </c>
      <c r="G28" s="37">
        <v>0.75</v>
      </c>
      <c r="H28" s="32" t="str">
        <f t="shared" si="5"/>
        <v>48 años 11 meses 22 días</v>
      </c>
      <c r="I28" s="32" t="str">
        <f t="shared" si="6"/>
        <v>2 años 1 meses 5 días</v>
      </c>
      <c r="J28" s="38"/>
      <c r="K28" s="39"/>
      <c r="L28" s="40"/>
      <c r="M28" s="41">
        <v>35615.519999999997</v>
      </c>
      <c r="N28" s="42">
        <f t="shared" si="7"/>
        <v>26711.64</v>
      </c>
      <c r="O28" s="43"/>
      <c r="P28" s="43" t="s">
        <v>38</v>
      </c>
      <c r="Q28" s="42" t="s">
        <v>39</v>
      </c>
      <c r="R28" s="44">
        <v>37773</v>
      </c>
      <c r="S28" s="45">
        <v>45383</v>
      </c>
      <c r="T28" s="44">
        <v>27494</v>
      </c>
      <c r="U28" s="44">
        <v>44619</v>
      </c>
      <c r="V28" s="46">
        <v>34578</v>
      </c>
      <c r="W28" s="46">
        <v>34688</v>
      </c>
      <c r="X28" s="46">
        <v>35886</v>
      </c>
      <c r="Y28" s="46">
        <v>37767</v>
      </c>
      <c r="Z28" s="13" t="s">
        <v>52</v>
      </c>
      <c r="AA28" s="51" t="s">
        <v>65</v>
      </c>
      <c r="AB28" s="13"/>
      <c r="AC28" s="47"/>
      <c r="AD28" s="48" t="s">
        <v>49</v>
      </c>
      <c r="AE28" s="49" t="s">
        <v>41</v>
      </c>
      <c r="AF28" s="50" t="s">
        <v>42</v>
      </c>
      <c r="AH28" s="48">
        <v>1</v>
      </c>
      <c r="AI28" s="48">
        <v>1</v>
      </c>
      <c r="AJ28" s="48"/>
      <c r="AL28" s="48"/>
      <c r="AM28" s="48">
        <v>12</v>
      </c>
      <c r="AN28" s="48">
        <v>31</v>
      </c>
    </row>
    <row r="29" spans="1:46" s="15" customFormat="1" ht="39.950000000000003" customHeight="1" x14ac:dyDescent="0.25">
      <c r="A29" s="32">
        <v>11</v>
      </c>
      <c r="B29" s="33"/>
      <c r="C29" s="34" t="s">
        <v>54</v>
      </c>
      <c r="D29" s="34" t="s">
        <v>66</v>
      </c>
      <c r="E29" s="35" t="s">
        <v>67</v>
      </c>
      <c r="F29" s="36" t="str">
        <f t="shared" si="8"/>
        <v>27 años 7 meses 1 días</v>
      </c>
      <c r="G29" s="37">
        <v>0.8</v>
      </c>
      <c r="H29" s="32" t="str">
        <f t="shared" si="5"/>
        <v>49 años 9 meses 4 días</v>
      </c>
      <c r="I29" s="32" t="str">
        <f t="shared" si="6"/>
        <v>2 años 1 meses 5 días</v>
      </c>
      <c r="J29" s="38"/>
      <c r="K29" s="39"/>
      <c r="L29" s="40"/>
      <c r="M29" s="41">
        <f>35615.53+12000</f>
        <v>47615.53</v>
      </c>
      <c r="N29" s="42">
        <f t="shared" si="7"/>
        <v>38092.423999999999</v>
      </c>
      <c r="O29" s="43"/>
      <c r="P29" s="43" t="s">
        <v>38</v>
      </c>
      <c r="Q29" s="42" t="s">
        <v>39</v>
      </c>
      <c r="R29" s="44">
        <v>36800</v>
      </c>
      <c r="S29" s="45">
        <v>45383</v>
      </c>
      <c r="T29" s="44">
        <v>27208</v>
      </c>
      <c r="U29" s="44">
        <v>44619</v>
      </c>
      <c r="V29" s="46">
        <v>33984</v>
      </c>
      <c r="W29" s="46">
        <v>35477</v>
      </c>
      <c r="X29" s="46"/>
      <c r="Y29" s="46"/>
      <c r="Z29" s="13" t="s">
        <v>52</v>
      </c>
      <c r="AA29" s="13"/>
      <c r="AB29" s="13"/>
      <c r="AC29" s="47"/>
      <c r="AD29" s="48" t="s">
        <v>49</v>
      </c>
      <c r="AE29" s="49" t="s">
        <v>41</v>
      </c>
      <c r="AF29" s="50" t="s">
        <v>42</v>
      </c>
      <c r="AH29" s="48"/>
      <c r="AI29" s="48"/>
      <c r="AJ29" s="48"/>
      <c r="AL29" s="48"/>
      <c r="AM29" s="48"/>
      <c r="AN29" s="48"/>
    </row>
    <row r="30" spans="1:46" s="15" customFormat="1" ht="39.950000000000003" customHeight="1" x14ac:dyDescent="0.25">
      <c r="A30" s="32">
        <v>12</v>
      </c>
      <c r="B30" s="33"/>
      <c r="C30" s="34" t="s">
        <v>54</v>
      </c>
      <c r="D30" s="34" t="s">
        <v>68</v>
      </c>
      <c r="E30" s="35" t="s">
        <v>69</v>
      </c>
      <c r="F30" s="36" t="str">
        <f t="shared" si="8"/>
        <v>29 años 10 meses 25 días</v>
      </c>
      <c r="G30" s="37">
        <v>0.85</v>
      </c>
      <c r="H30" s="32" t="str">
        <f t="shared" si="5"/>
        <v>63 años 8 meses 15 días</v>
      </c>
      <c r="I30" s="32" t="str">
        <f t="shared" si="6"/>
        <v>8 años 1 meses 0 días</v>
      </c>
      <c r="J30" s="38"/>
      <c r="K30" s="39"/>
      <c r="L30" s="40"/>
      <c r="M30" s="41">
        <f>39234.81</f>
        <v>39234.81</v>
      </c>
      <c r="N30" s="42">
        <f t="shared" si="7"/>
        <v>33349.588499999998</v>
      </c>
      <c r="O30" s="43"/>
      <c r="P30" s="43" t="s">
        <v>38</v>
      </c>
      <c r="Q30" s="42" t="s">
        <v>39</v>
      </c>
      <c r="R30" s="44">
        <v>36975</v>
      </c>
      <c r="S30" s="45">
        <v>45383</v>
      </c>
      <c r="T30" s="44">
        <v>22114</v>
      </c>
      <c r="U30" s="44">
        <v>42430</v>
      </c>
      <c r="V30" s="46">
        <v>29252</v>
      </c>
      <c r="W30" s="46">
        <v>31765</v>
      </c>
      <c r="X30" s="46"/>
      <c r="Y30" s="46"/>
      <c r="Z30" s="13" t="s">
        <v>52</v>
      </c>
      <c r="AA30" s="13"/>
      <c r="AB30" s="13"/>
      <c r="AC30" s="47"/>
      <c r="AD30" s="48" t="s">
        <v>70</v>
      </c>
      <c r="AE30" s="49" t="s">
        <v>41</v>
      </c>
      <c r="AF30" s="50" t="s">
        <v>42</v>
      </c>
      <c r="AH30" s="48"/>
      <c r="AI30" s="48"/>
      <c r="AJ30" s="48"/>
      <c r="AL30" s="48"/>
      <c r="AM30" s="48"/>
      <c r="AN30" s="48"/>
    </row>
    <row r="31" spans="1:46" s="15" customFormat="1" ht="39.950000000000003" customHeight="1" x14ac:dyDescent="0.25">
      <c r="A31" s="32">
        <v>13</v>
      </c>
      <c r="B31" s="33"/>
      <c r="C31" s="34" t="s">
        <v>54</v>
      </c>
      <c r="D31" s="34" t="s">
        <v>71</v>
      </c>
      <c r="E31" s="35" t="s">
        <v>72</v>
      </c>
      <c r="F31" s="36" t="str">
        <f t="shared" si="8"/>
        <v>36 años 4 meses 0 días</v>
      </c>
      <c r="G31" s="37">
        <v>1</v>
      </c>
      <c r="H31" s="32" t="str">
        <f t="shared" si="5"/>
        <v>56 años 9 meses 26 días</v>
      </c>
      <c r="I31" s="32" t="str">
        <f t="shared" si="6"/>
        <v>6 años 1 meses 5 días</v>
      </c>
      <c r="J31" s="38"/>
      <c r="K31" s="39"/>
      <c r="L31" s="40"/>
      <c r="M31" s="41">
        <v>39234.82</v>
      </c>
      <c r="N31" s="42">
        <f t="shared" si="7"/>
        <v>39234.82</v>
      </c>
      <c r="O31" s="43"/>
      <c r="P31" s="43" t="s">
        <v>38</v>
      </c>
      <c r="Q31" s="42" t="s">
        <v>39</v>
      </c>
      <c r="R31" s="44">
        <v>32112</v>
      </c>
      <c r="S31" s="45">
        <v>45383</v>
      </c>
      <c r="T31" s="44">
        <v>24629</v>
      </c>
      <c r="U31" s="44">
        <v>43158</v>
      </c>
      <c r="V31" s="46"/>
      <c r="W31" s="46"/>
      <c r="X31" s="46"/>
      <c r="Y31" s="46"/>
      <c r="Z31" s="13"/>
      <c r="AA31" s="13"/>
      <c r="AB31" s="13"/>
      <c r="AC31" s="47"/>
      <c r="AD31" s="48" t="s">
        <v>40</v>
      </c>
      <c r="AE31" s="49" t="s">
        <v>41</v>
      </c>
      <c r="AF31" s="50" t="s">
        <v>42</v>
      </c>
      <c r="AH31" s="48"/>
      <c r="AI31" s="48"/>
      <c r="AJ31" s="48"/>
      <c r="AL31" s="48"/>
      <c r="AM31" s="48"/>
      <c r="AN31" s="48"/>
    </row>
    <row r="32" spans="1:46" s="15" customFormat="1" ht="39.950000000000003" customHeight="1" x14ac:dyDescent="0.25">
      <c r="A32" s="32">
        <v>14</v>
      </c>
      <c r="B32" s="33"/>
      <c r="C32" s="34" t="s">
        <v>54</v>
      </c>
      <c r="D32" s="34" t="s">
        <v>73</v>
      </c>
      <c r="E32" s="35" t="s">
        <v>74</v>
      </c>
      <c r="F32" s="36" t="str">
        <f t="shared" si="8"/>
        <v>30 años 3 meses 27 días</v>
      </c>
      <c r="G32" s="37">
        <v>0.85</v>
      </c>
      <c r="H32" s="32" t="str">
        <f t="shared" si="5"/>
        <v>53 años 9 meses 22 días</v>
      </c>
      <c r="I32" s="32" t="str">
        <f t="shared" si="6"/>
        <v>5 años 1 meses 0 días</v>
      </c>
      <c r="J32" s="38"/>
      <c r="K32" s="39"/>
      <c r="L32" s="40"/>
      <c r="M32" s="41">
        <v>39234.82</v>
      </c>
      <c r="N32" s="42">
        <f t="shared" si="7"/>
        <v>33349.597000000002</v>
      </c>
      <c r="O32" s="43"/>
      <c r="P32" s="43" t="s">
        <v>38</v>
      </c>
      <c r="Q32" s="42" t="s">
        <v>39</v>
      </c>
      <c r="R32" s="44">
        <v>35309</v>
      </c>
      <c r="S32" s="45">
        <v>45383</v>
      </c>
      <c r="T32" s="44">
        <v>25729</v>
      </c>
      <c r="U32" s="44">
        <v>43525</v>
      </c>
      <c r="V32" s="46">
        <v>33787</v>
      </c>
      <c r="W32" s="46">
        <v>34787</v>
      </c>
      <c r="X32" s="46"/>
      <c r="Y32" s="46"/>
      <c r="Z32" s="13"/>
      <c r="AA32" s="13"/>
      <c r="AB32" s="13"/>
      <c r="AC32" s="47"/>
      <c r="AD32" s="48" t="s">
        <v>40</v>
      </c>
      <c r="AE32" s="49" t="s">
        <v>41</v>
      </c>
      <c r="AF32" s="50" t="s">
        <v>42</v>
      </c>
      <c r="AH32" s="48">
        <v>1</v>
      </c>
      <c r="AI32" s="48"/>
      <c r="AJ32" s="48"/>
      <c r="AL32" s="48"/>
      <c r="AM32" s="48">
        <v>12</v>
      </c>
      <c r="AN32" s="48"/>
    </row>
    <row r="33" spans="1:40" s="15" customFormat="1" ht="39.950000000000003" customHeight="1" x14ac:dyDescent="0.25">
      <c r="A33" s="32">
        <v>15</v>
      </c>
      <c r="B33" s="32"/>
      <c r="C33" s="52" t="s">
        <v>54</v>
      </c>
      <c r="D33" s="34" t="s">
        <v>75</v>
      </c>
      <c r="E33" s="35" t="s">
        <v>76</v>
      </c>
      <c r="F33" s="36" t="str">
        <f>DATEDIF(R33,S33,"y") + DATEDIF(V33,W33,"y") + DATEDIF(X33,Y33,"y") + SUM(AH33) &amp; " años " &amp; DATEDIF(R33,S33,"ym") + DATEDIF(V33,W33,"ym") + DATEDIF(X33,Y33,"ym") + SUM(AI33) - SUM(AM33) &amp; " meses " &amp; DATEDIF(R33,S33,"md") + DATEDIF(V33,W33,"md") + DATEDIF(X33,Y33,"md") - SUM(AN33) &amp; " días"</f>
        <v>31 años 8 meses 0 días</v>
      </c>
      <c r="G33" s="53">
        <v>1</v>
      </c>
      <c r="H33" s="32" t="str">
        <f>DATEDIF(T33,S33,"y") &amp; " años " &amp; DATEDIF(T33,S33,"ym") &amp; " meses " &amp; DATEDIF(T33,S33,"md") &amp; " días"</f>
        <v>49 años 1 meses 16 días</v>
      </c>
      <c r="I33" s="32" t="str">
        <f>DATEDIF(U33,S33,"y") &amp; " años " &amp; DATEDIF(U33,S33,"ym") &amp; " meses " &amp; DATEDIF(U33,S33,"md") &amp; " días"</f>
        <v>8 años 1 meses 0 días</v>
      </c>
      <c r="J33" s="38"/>
      <c r="K33" s="39"/>
      <c r="L33" s="40"/>
      <c r="M33" s="42">
        <v>39234.82</v>
      </c>
      <c r="N33" s="42">
        <f>M33*G33</f>
        <v>39234.82</v>
      </c>
      <c r="O33" s="43" t="s">
        <v>77</v>
      </c>
      <c r="P33" s="43" t="s">
        <v>78</v>
      </c>
      <c r="Q33" s="42" t="s">
        <v>79</v>
      </c>
      <c r="R33" s="44">
        <v>33817</v>
      </c>
      <c r="S33" s="45">
        <v>45383</v>
      </c>
      <c r="T33" s="44">
        <v>27441</v>
      </c>
      <c r="U33" s="44">
        <v>42430</v>
      </c>
      <c r="V33" s="46"/>
      <c r="W33" s="46"/>
      <c r="X33" s="46"/>
      <c r="Y33" s="46"/>
      <c r="Z33" s="54"/>
      <c r="AA33" s="54"/>
      <c r="AB33" s="54"/>
      <c r="AC33" s="47"/>
      <c r="AD33" s="48" t="s">
        <v>49</v>
      </c>
      <c r="AE33" s="49" t="s">
        <v>41</v>
      </c>
      <c r="AF33" s="50" t="s">
        <v>42</v>
      </c>
      <c r="AH33" s="48"/>
      <c r="AI33" s="48"/>
      <c r="AJ33" s="48"/>
      <c r="AL33" s="48"/>
      <c r="AM33" s="48"/>
      <c r="AN33" s="48"/>
    </row>
    <row r="34" spans="1:40" s="15" customFormat="1" ht="39.950000000000003" customHeight="1" x14ac:dyDescent="0.25">
      <c r="A34" s="32">
        <v>16</v>
      </c>
      <c r="B34" s="33"/>
      <c r="C34" s="34" t="s">
        <v>80</v>
      </c>
      <c r="D34" s="34" t="s">
        <v>81</v>
      </c>
      <c r="E34" s="35" t="s">
        <v>82</v>
      </c>
      <c r="F34" s="36" t="str">
        <f t="shared" ref="F34:F43" si="9">DATEDIF(R34,S34,"y") + DATEDIF(V34,W34,"y") + DATEDIF(X34,Y34,"y") + SUM(AH34) &amp; " años " &amp; DATEDIF(R34,S34,"ym") + DATEDIF(V34,W34,"ym") + DATEDIF(X34,Y34,"ym") + SUM(AI34) - SUM(AM34) &amp; " meses " &amp; DATEDIF(R34,S34,"md") + DATEDIF(V34,W34,"md") + DATEDIF(X34,Y34,"md") - SUM(AN34) &amp; " días"</f>
        <v>24 años 2 meses 21 días</v>
      </c>
      <c r="G34" s="37">
        <v>0.7</v>
      </c>
      <c r="H34" s="32" t="str">
        <f t="shared" ref="H34:H43" si="10">DATEDIF(T34,S34,"y") &amp; " años " &amp; DATEDIF(T34,S34,"ym") &amp; " meses " &amp; DATEDIF(T34,S34,"md") &amp; " días"</f>
        <v>44 años 7 meses 24 días</v>
      </c>
      <c r="I34" s="32" t="str">
        <f t="shared" ref="I34:I43" si="11">DATEDIF(U34,S34,"y") &amp; " años " &amp; DATEDIF(U34,S34,"ym") &amp; " meses " &amp; DATEDIF(U34,S34,"md") &amp; " días"</f>
        <v>4 años 1 meses 5 días</v>
      </c>
      <c r="J34" s="38"/>
      <c r="K34" s="39"/>
      <c r="L34" s="40"/>
      <c r="M34" s="41">
        <f>34575.77+8000</f>
        <v>42575.77</v>
      </c>
      <c r="N34" s="42">
        <f t="shared" ref="N34:N66" si="12">M34*G34</f>
        <v>29803.038999999997</v>
      </c>
      <c r="O34" s="43"/>
      <c r="P34" s="43" t="s">
        <v>38</v>
      </c>
      <c r="Q34" s="42" t="s">
        <v>39</v>
      </c>
      <c r="R34" s="44">
        <v>36536</v>
      </c>
      <c r="S34" s="45">
        <v>45383</v>
      </c>
      <c r="T34" s="44">
        <v>29075</v>
      </c>
      <c r="U34" s="44">
        <v>43888</v>
      </c>
      <c r="V34" s="46"/>
      <c r="W34" s="46"/>
      <c r="X34" s="46"/>
      <c r="Y34" s="46"/>
      <c r="Z34" s="13"/>
      <c r="AA34" s="13"/>
      <c r="AB34" s="13"/>
      <c r="AC34" s="47"/>
      <c r="AD34" s="48" t="s">
        <v>49</v>
      </c>
      <c r="AE34" s="49" t="s">
        <v>41</v>
      </c>
      <c r="AF34" s="50" t="s">
        <v>42</v>
      </c>
      <c r="AH34" s="48"/>
      <c r="AI34" s="48"/>
      <c r="AJ34" s="48"/>
      <c r="AL34" s="48"/>
      <c r="AM34" s="48"/>
      <c r="AN34" s="48"/>
    </row>
    <row r="35" spans="1:40" s="15" customFormat="1" ht="39.950000000000003" customHeight="1" x14ac:dyDescent="0.25">
      <c r="A35" s="32">
        <v>17</v>
      </c>
      <c r="B35" s="33"/>
      <c r="C35" s="34" t="s">
        <v>80</v>
      </c>
      <c r="D35" s="34" t="s">
        <v>83</v>
      </c>
      <c r="E35" s="35" t="s">
        <v>84</v>
      </c>
      <c r="F35" s="36" t="str">
        <f t="shared" si="9"/>
        <v>34 años 8 meses 27 días</v>
      </c>
      <c r="G35" s="37">
        <v>1</v>
      </c>
      <c r="H35" s="32" t="str">
        <f t="shared" si="10"/>
        <v>54 años 5 meses 16 días</v>
      </c>
      <c r="I35" s="32" t="str">
        <f t="shared" si="11"/>
        <v>6 años 1 meses 5 días</v>
      </c>
      <c r="J35" s="38"/>
      <c r="K35" s="39"/>
      <c r="L35" s="40"/>
      <c r="M35" s="41">
        <v>35615.53</v>
      </c>
      <c r="N35" s="42">
        <f t="shared" si="12"/>
        <v>35615.53</v>
      </c>
      <c r="O35" s="43"/>
      <c r="P35" s="43" t="s">
        <v>38</v>
      </c>
      <c r="Q35" s="42" t="s">
        <v>39</v>
      </c>
      <c r="R35" s="44">
        <v>32694</v>
      </c>
      <c r="S35" s="45">
        <v>45383</v>
      </c>
      <c r="T35" s="44">
        <v>25492</v>
      </c>
      <c r="U35" s="44">
        <v>43158</v>
      </c>
      <c r="V35" s="46"/>
      <c r="W35" s="46"/>
      <c r="X35" s="46"/>
      <c r="Y35" s="46"/>
      <c r="Z35" s="13"/>
      <c r="AA35" s="13"/>
      <c r="AB35" s="13"/>
      <c r="AC35" s="47"/>
      <c r="AD35" s="48" t="s">
        <v>49</v>
      </c>
      <c r="AE35" s="49" t="s">
        <v>41</v>
      </c>
      <c r="AF35" s="50" t="s">
        <v>42</v>
      </c>
      <c r="AH35" s="48"/>
      <c r="AI35" s="48"/>
      <c r="AJ35" s="48"/>
      <c r="AL35" s="48"/>
      <c r="AM35" s="48"/>
      <c r="AN35" s="48"/>
    </row>
    <row r="36" spans="1:40" s="15" customFormat="1" ht="39.950000000000003" customHeight="1" x14ac:dyDescent="0.25">
      <c r="A36" s="32">
        <v>18</v>
      </c>
      <c r="B36" s="33"/>
      <c r="C36" s="34" t="s">
        <v>80</v>
      </c>
      <c r="D36" s="34" t="s">
        <v>85</v>
      </c>
      <c r="E36" s="35" t="s">
        <v>86</v>
      </c>
      <c r="F36" s="36" t="str">
        <f t="shared" si="9"/>
        <v>31 años 9 meses 29 días</v>
      </c>
      <c r="G36" s="37">
        <v>0.91</v>
      </c>
      <c r="H36" s="32" t="str">
        <f t="shared" si="10"/>
        <v>54 años 8 meses 3 días</v>
      </c>
      <c r="I36" s="32" t="str">
        <f t="shared" si="11"/>
        <v>8 años 1 meses 0 días</v>
      </c>
      <c r="J36" s="38"/>
      <c r="K36" s="39"/>
      <c r="L36" s="40"/>
      <c r="M36" s="41">
        <v>35615.53</v>
      </c>
      <c r="N36" s="42">
        <f t="shared" si="12"/>
        <v>32410.132300000001</v>
      </c>
      <c r="O36" s="43"/>
      <c r="P36" s="43" t="s">
        <v>38</v>
      </c>
      <c r="Q36" s="42" t="s">
        <v>39</v>
      </c>
      <c r="R36" s="44">
        <v>37154</v>
      </c>
      <c r="S36" s="45">
        <v>45383</v>
      </c>
      <c r="T36" s="44">
        <v>25413</v>
      </c>
      <c r="U36" s="44">
        <v>42430</v>
      </c>
      <c r="V36" s="46">
        <v>33758</v>
      </c>
      <c r="W36" s="46">
        <v>37154</v>
      </c>
      <c r="X36" s="46"/>
      <c r="Y36" s="46"/>
      <c r="Z36" s="13"/>
      <c r="AA36" s="13"/>
      <c r="AB36" s="13"/>
      <c r="AC36" s="47"/>
      <c r="AD36" s="48" t="s">
        <v>53</v>
      </c>
      <c r="AE36" s="49" t="s">
        <v>41</v>
      </c>
      <c r="AF36" s="50" t="s">
        <v>42</v>
      </c>
      <c r="AH36" s="48"/>
      <c r="AI36" s="48"/>
      <c r="AJ36" s="48"/>
      <c r="AL36" s="48"/>
      <c r="AM36" s="48"/>
      <c r="AN36" s="48"/>
    </row>
    <row r="37" spans="1:40" s="15" customFormat="1" ht="39.950000000000003" customHeight="1" x14ac:dyDescent="0.25">
      <c r="A37" s="32">
        <v>19</v>
      </c>
      <c r="B37" s="33"/>
      <c r="C37" s="34" t="s">
        <v>80</v>
      </c>
      <c r="D37" s="34" t="s">
        <v>87</v>
      </c>
      <c r="E37" s="35" t="s">
        <v>88</v>
      </c>
      <c r="F37" s="36" t="str">
        <f t="shared" si="9"/>
        <v>28 años 11 meses 0 días</v>
      </c>
      <c r="G37" s="37">
        <v>0.82499999999999996</v>
      </c>
      <c r="H37" s="32" t="str">
        <f t="shared" si="10"/>
        <v>47 años 5 meses 3 días</v>
      </c>
      <c r="I37" s="32" t="str">
        <f t="shared" si="11"/>
        <v>6 años 1 meses 5 días</v>
      </c>
      <c r="J37" s="38"/>
      <c r="K37" s="39"/>
      <c r="L37" s="40"/>
      <c r="M37" s="41">
        <v>35615.53</v>
      </c>
      <c r="N37" s="42">
        <f t="shared" si="12"/>
        <v>29382.812249999999</v>
      </c>
      <c r="O37" s="43"/>
      <c r="P37" s="43" t="s">
        <v>38</v>
      </c>
      <c r="Q37" s="42" t="s">
        <v>39</v>
      </c>
      <c r="R37" s="44">
        <v>34820</v>
      </c>
      <c r="S37" s="45">
        <v>45383</v>
      </c>
      <c r="T37" s="44">
        <v>28062</v>
      </c>
      <c r="U37" s="44">
        <v>43158</v>
      </c>
      <c r="V37" s="46"/>
      <c r="W37" s="46"/>
      <c r="X37" s="46"/>
      <c r="Y37" s="46"/>
      <c r="Z37" s="13"/>
      <c r="AA37" s="13"/>
      <c r="AB37" s="13"/>
      <c r="AC37" s="47"/>
      <c r="AD37" s="48" t="s">
        <v>40</v>
      </c>
      <c r="AE37" s="49" t="s">
        <v>41</v>
      </c>
      <c r="AF37" s="50" t="s">
        <v>42</v>
      </c>
      <c r="AH37" s="48"/>
      <c r="AI37" s="48"/>
      <c r="AJ37" s="48"/>
      <c r="AL37" s="48"/>
      <c r="AM37" s="48"/>
      <c r="AN37" s="48"/>
    </row>
    <row r="38" spans="1:40" s="15" customFormat="1" ht="39.950000000000003" customHeight="1" x14ac:dyDescent="0.25">
      <c r="A38" s="32">
        <v>20</v>
      </c>
      <c r="B38" s="33"/>
      <c r="C38" s="34" t="s">
        <v>80</v>
      </c>
      <c r="D38" s="34" t="s">
        <v>89</v>
      </c>
      <c r="E38" s="35" t="s">
        <v>90</v>
      </c>
      <c r="F38" s="36" t="str">
        <f>DATEDIF(R38,S38,"y") + DATEDIF(V38,W38,"y") + DATEDIF(X38,Y38,"y") + SUM(AH38) &amp; " años " &amp; DATEDIF(R38,S38,"ym") + DATEDIF(V38,W38,"ym") + DATEDIF(X38,Y38,"ym") + SUM(AI38) - SUM(AM38) &amp; " meses " &amp; DATEDIF(R38,S38,"md") + DATEDIF(V38,W38,"md") + DATEDIF(X38,Y38,"md") - SUM(AN38) &amp; " días"</f>
        <v>23 años 11 meses 0 días</v>
      </c>
      <c r="G38" s="37">
        <v>0.7</v>
      </c>
      <c r="H38" s="32" t="str">
        <f t="shared" si="10"/>
        <v>53 años 3 meses 22 días</v>
      </c>
      <c r="I38" s="32" t="str">
        <f t="shared" si="11"/>
        <v>9 años 1 meses 5 días</v>
      </c>
      <c r="J38" s="38"/>
      <c r="K38" s="39"/>
      <c r="L38" s="40"/>
      <c r="M38" s="41">
        <f>35615.53+12000</f>
        <v>47615.53</v>
      </c>
      <c r="N38" s="42">
        <f t="shared" si="12"/>
        <v>33330.870999999999</v>
      </c>
      <c r="O38" s="43"/>
      <c r="P38" s="43" t="s">
        <v>38</v>
      </c>
      <c r="Q38" s="42" t="s">
        <v>39</v>
      </c>
      <c r="R38" s="44">
        <v>36647</v>
      </c>
      <c r="S38" s="45">
        <v>45383</v>
      </c>
      <c r="T38" s="44">
        <v>25912</v>
      </c>
      <c r="U38" s="44">
        <v>42062</v>
      </c>
      <c r="V38" s="46"/>
      <c r="W38" s="46"/>
      <c r="X38" s="46"/>
      <c r="Y38" s="46"/>
      <c r="Z38" s="13"/>
      <c r="AA38" s="13"/>
      <c r="AB38" s="13"/>
      <c r="AC38" s="47"/>
      <c r="AD38" s="48" t="s">
        <v>49</v>
      </c>
      <c r="AE38" s="49" t="s">
        <v>41</v>
      </c>
      <c r="AF38" s="50" t="s">
        <v>42</v>
      </c>
      <c r="AH38" s="48"/>
      <c r="AI38" s="48"/>
      <c r="AJ38" s="48"/>
      <c r="AL38" s="48"/>
      <c r="AM38" s="48"/>
      <c r="AN38" s="48"/>
    </row>
    <row r="39" spans="1:40" s="15" customFormat="1" ht="39.950000000000003" customHeight="1" x14ac:dyDescent="0.25">
      <c r="A39" s="32">
        <v>21</v>
      </c>
      <c r="B39" s="33"/>
      <c r="C39" s="34" t="s">
        <v>80</v>
      </c>
      <c r="D39" s="34" t="s">
        <v>91</v>
      </c>
      <c r="E39" s="35" t="s">
        <v>92</v>
      </c>
      <c r="F39" s="36" t="str">
        <f>DATEDIF(R39,S39,"y") + DATEDIF(V39,W39,"y") + DATEDIF(X39,Y39,"y") + SUM(AH39) &amp; " años " &amp; DATEDIF(R39,S39,"ym") + DATEDIF(V39,W39,"ym") + DATEDIF(X39,Y39,"ym") + SUM(AI39) - SUM(AM39) &amp; " meses " &amp; DATEDIF(R39,S39,"md") + DATEDIF(V39,W39,"md") + DATEDIF(X39,Y39,"md") - SUM(AN39) &amp; " días"</f>
        <v>35 años 10 meses 21 días</v>
      </c>
      <c r="G39" s="37">
        <v>1</v>
      </c>
      <c r="H39" s="32" t="str">
        <f t="shared" si="10"/>
        <v>56 años 10 meses 27 días</v>
      </c>
      <c r="I39" s="32" t="str">
        <f t="shared" si="11"/>
        <v>8 años 1 meses 0 días</v>
      </c>
      <c r="J39" s="38"/>
      <c r="K39" s="39"/>
      <c r="L39" s="40"/>
      <c r="M39" s="41">
        <f>35615.53+12000</f>
        <v>47615.53</v>
      </c>
      <c r="N39" s="42">
        <f t="shared" si="12"/>
        <v>47615.53</v>
      </c>
      <c r="O39" s="43"/>
      <c r="P39" s="43" t="s">
        <v>38</v>
      </c>
      <c r="Q39" s="42" t="s">
        <v>39</v>
      </c>
      <c r="R39" s="44">
        <v>32274</v>
      </c>
      <c r="S39" s="45">
        <v>45383</v>
      </c>
      <c r="T39" s="44">
        <v>24597</v>
      </c>
      <c r="U39" s="44">
        <v>42430</v>
      </c>
      <c r="V39" s="46"/>
      <c r="W39" s="46"/>
      <c r="X39" s="46"/>
      <c r="Y39" s="46"/>
      <c r="Z39" s="13" t="s">
        <v>52</v>
      </c>
      <c r="AA39" s="13"/>
      <c r="AB39" s="13"/>
      <c r="AC39" s="47"/>
      <c r="AD39" s="48" t="s">
        <v>93</v>
      </c>
      <c r="AE39" s="49" t="s">
        <v>41</v>
      </c>
      <c r="AF39" s="50" t="s">
        <v>42</v>
      </c>
      <c r="AH39" s="48"/>
      <c r="AI39" s="48"/>
      <c r="AJ39" s="48"/>
      <c r="AL39" s="48"/>
      <c r="AM39" s="48"/>
      <c r="AN39" s="48"/>
    </row>
    <row r="40" spans="1:40" s="15" customFormat="1" ht="39.950000000000003" customHeight="1" x14ac:dyDescent="0.25">
      <c r="A40" s="32">
        <v>22</v>
      </c>
      <c r="B40" s="33"/>
      <c r="C40" s="34" t="s">
        <v>80</v>
      </c>
      <c r="D40" s="34" t="s">
        <v>94</v>
      </c>
      <c r="E40" s="35" t="s">
        <v>95</v>
      </c>
      <c r="F40" s="36" t="str">
        <f>DATEDIF(R40,S40,"y") + DATEDIF(V40,W40,"y") + DATEDIF(X40,Y40,"y") + SUM(AH40) &amp; " años " &amp; DATEDIF(R40,S40,"ym") + DATEDIF(V40,W40,"ym") + DATEDIF(X40,Y40,"ym") + SUM(AI40) - SUM(AM40) &amp; " meses " &amp; DATEDIF(R40,S40,"md") + DATEDIF(V40,W40,"md") + DATEDIF(X40,Y40,"md") - SUM(AN40) &amp; " días"</f>
        <v>30 años 1 meses 18 días</v>
      </c>
      <c r="G40" s="37">
        <v>0.85</v>
      </c>
      <c r="H40" s="32" t="str">
        <f t="shared" si="10"/>
        <v>51 años 10 meses 12 días</v>
      </c>
      <c r="I40" s="32" t="str">
        <f t="shared" si="11"/>
        <v>8 años 1 meses 0 días</v>
      </c>
      <c r="J40" s="38"/>
      <c r="K40" s="39"/>
      <c r="L40" s="40"/>
      <c r="M40" s="41">
        <v>35615.53</v>
      </c>
      <c r="N40" s="42">
        <f t="shared" si="12"/>
        <v>30273.200499999999</v>
      </c>
      <c r="O40" s="43"/>
      <c r="P40" s="43" t="s">
        <v>38</v>
      </c>
      <c r="Q40" s="42" t="s">
        <v>39</v>
      </c>
      <c r="R40" s="44">
        <v>34379</v>
      </c>
      <c r="S40" s="45">
        <v>45383</v>
      </c>
      <c r="T40" s="44">
        <v>26439</v>
      </c>
      <c r="U40" s="44">
        <v>42430</v>
      </c>
      <c r="V40" s="46"/>
      <c r="W40" s="46"/>
      <c r="X40" s="46"/>
      <c r="Y40" s="46"/>
      <c r="Z40" s="13"/>
      <c r="AA40" s="13"/>
      <c r="AB40" s="13"/>
      <c r="AC40" s="47"/>
      <c r="AD40" s="48" t="s">
        <v>96</v>
      </c>
      <c r="AE40" s="49" t="s">
        <v>41</v>
      </c>
      <c r="AF40" s="50" t="s">
        <v>42</v>
      </c>
      <c r="AH40" s="48"/>
      <c r="AI40" s="48"/>
      <c r="AJ40" s="48"/>
      <c r="AL40" s="48"/>
      <c r="AM40" s="48"/>
      <c r="AN40" s="48"/>
    </row>
    <row r="41" spans="1:40" s="15" customFormat="1" ht="39.950000000000003" customHeight="1" x14ac:dyDescent="0.25">
      <c r="A41" s="32">
        <v>23</v>
      </c>
      <c r="B41" s="32"/>
      <c r="C41" s="55" t="s">
        <v>80</v>
      </c>
      <c r="D41" s="34" t="s">
        <v>97</v>
      </c>
      <c r="E41" s="35" t="s">
        <v>98</v>
      </c>
      <c r="F41" s="36" t="str">
        <f>DATEDIF(R41,S41,"y") + DATEDIF(V41,W41,"y") + DATEDIF(X41,Y41,"y") + SUM(AH41) &amp; " años " &amp; DATEDIF(R41,S41,"ym") + DATEDIF(V41,W41,"ym") + DATEDIF(X41,Y41,"ym") + SUM(AI41) - SUM(AM41) &amp; " meses " &amp; DATEDIF(R41,S41,"md") + DATEDIF(V41,W41,"md") + DATEDIF(X41,Y41,"md") - SUM(AN41) &amp; " días"</f>
        <v>34 años 2 meses 0 días</v>
      </c>
      <c r="G41" s="37">
        <v>0.97</v>
      </c>
      <c r="H41" s="32" t="str">
        <f t="shared" si="10"/>
        <v>52 años 10 meses 9 días</v>
      </c>
      <c r="I41" s="32" t="str">
        <f t="shared" si="11"/>
        <v>5 años 1 meses 0 días</v>
      </c>
      <c r="J41" s="38"/>
      <c r="K41" s="39"/>
      <c r="L41" s="40"/>
      <c r="M41" s="41">
        <f>35615.53+12000</f>
        <v>47615.53</v>
      </c>
      <c r="N41" s="42">
        <f>M41*G41</f>
        <v>46187.064099999996</v>
      </c>
      <c r="O41" s="43"/>
      <c r="P41" s="43" t="s">
        <v>38</v>
      </c>
      <c r="Q41" s="42" t="s">
        <v>39</v>
      </c>
      <c r="R41" s="44">
        <v>32905</v>
      </c>
      <c r="S41" s="45">
        <v>45383</v>
      </c>
      <c r="T41" s="44">
        <v>26076</v>
      </c>
      <c r="U41" s="44">
        <v>43525</v>
      </c>
      <c r="V41" s="46"/>
      <c r="W41" s="46"/>
      <c r="X41" s="46"/>
      <c r="Y41" s="46"/>
      <c r="Z41" s="13" t="s">
        <v>52</v>
      </c>
      <c r="AA41" s="13"/>
      <c r="AB41" s="13"/>
      <c r="AC41" s="47"/>
      <c r="AD41" s="48" t="s">
        <v>99</v>
      </c>
      <c r="AE41" s="49" t="s">
        <v>41</v>
      </c>
      <c r="AF41" s="50" t="s">
        <v>42</v>
      </c>
      <c r="AH41" s="48"/>
      <c r="AI41" s="48"/>
      <c r="AJ41" s="48"/>
      <c r="AL41" s="48"/>
      <c r="AM41" s="48"/>
      <c r="AN41" s="48"/>
    </row>
    <row r="42" spans="1:40" s="15" customFormat="1" ht="39.950000000000003" customHeight="1" x14ac:dyDescent="0.25">
      <c r="A42" s="32">
        <v>24</v>
      </c>
      <c r="B42" s="32"/>
      <c r="C42" s="55" t="s">
        <v>80</v>
      </c>
      <c r="D42" s="34" t="s">
        <v>100</v>
      </c>
      <c r="E42" s="35" t="s">
        <v>101</v>
      </c>
      <c r="F42" s="36" t="str">
        <f>DATEDIF(R42,S42,"y") + DATEDIF(V42,W42,"y") + DATEDIF(X42,Y42,"y") + SUM(AH42) &amp; " años " &amp; DATEDIF(R42,S42,"ym") + DATEDIF(V42,W42,"ym") + DATEDIF(X42,Y42,"ym") + SUM(AI42) - SUM(AM42) &amp; " meses " &amp; DATEDIF(R42,S42,"md") + DATEDIF(V42,W42,"md") + DATEDIF(X42,Y42,"md") - SUM(AN42) &amp; " días"</f>
        <v>34 años 9 meses 2 días</v>
      </c>
      <c r="G42" s="37">
        <v>1</v>
      </c>
      <c r="H42" s="32" t="str">
        <f t="shared" si="10"/>
        <v>52 años 7 meses 6 días</v>
      </c>
      <c r="I42" s="32" t="str">
        <f t="shared" si="11"/>
        <v>4 años 1 meses 5 días</v>
      </c>
      <c r="J42" s="38"/>
      <c r="K42" s="39"/>
      <c r="L42" s="40"/>
      <c r="M42" s="41">
        <f>34575.78</f>
        <v>34575.78</v>
      </c>
      <c r="N42" s="42">
        <f>M42*G42</f>
        <v>34575.78</v>
      </c>
      <c r="O42" s="43"/>
      <c r="P42" s="43" t="s">
        <v>38</v>
      </c>
      <c r="Q42" s="42" t="s">
        <v>39</v>
      </c>
      <c r="R42" s="44">
        <v>32689</v>
      </c>
      <c r="S42" s="45">
        <v>45383</v>
      </c>
      <c r="T42" s="44">
        <v>26171</v>
      </c>
      <c r="U42" s="44">
        <v>43888</v>
      </c>
      <c r="V42" s="46"/>
      <c r="W42" s="46"/>
      <c r="X42" s="46"/>
      <c r="Y42" s="46"/>
      <c r="Z42" s="13"/>
      <c r="AA42" s="13"/>
      <c r="AB42" s="13"/>
      <c r="AC42" s="47"/>
      <c r="AD42" s="48" t="s">
        <v>93</v>
      </c>
      <c r="AE42" s="49" t="s">
        <v>41</v>
      </c>
      <c r="AF42" s="50" t="s">
        <v>42</v>
      </c>
      <c r="AH42" s="48"/>
      <c r="AI42" s="48"/>
      <c r="AJ42" s="48"/>
      <c r="AL42" s="48"/>
      <c r="AM42" s="48"/>
      <c r="AN42" s="48"/>
    </row>
    <row r="43" spans="1:40" s="15" customFormat="1" ht="39.950000000000003" customHeight="1" x14ac:dyDescent="0.25">
      <c r="A43" s="32">
        <v>25</v>
      </c>
      <c r="B43" s="33"/>
      <c r="C43" s="34" t="s">
        <v>80</v>
      </c>
      <c r="D43" s="34" t="s">
        <v>102</v>
      </c>
      <c r="E43" s="35" t="s">
        <v>103</v>
      </c>
      <c r="F43" s="36" t="str">
        <f t="shared" si="9"/>
        <v>29 años 10 meses 14 días</v>
      </c>
      <c r="G43" s="37">
        <v>0.85</v>
      </c>
      <c r="H43" s="32" t="str">
        <f t="shared" si="10"/>
        <v>47 años 3 meses 0 días</v>
      </c>
      <c r="I43" s="32" t="str">
        <f t="shared" si="11"/>
        <v>6 años 1 meses 5 días</v>
      </c>
      <c r="J43" s="38"/>
      <c r="K43" s="39"/>
      <c r="L43" s="40"/>
      <c r="M43" s="41">
        <v>35615.53</v>
      </c>
      <c r="N43" s="42">
        <f t="shared" si="12"/>
        <v>30273.200499999999</v>
      </c>
      <c r="O43" s="43"/>
      <c r="P43" s="43" t="s">
        <v>38</v>
      </c>
      <c r="Q43" s="42" t="s">
        <v>39</v>
      </c>
      <c r="R43" s="44">
        <v>35688</v>
      </c>
      <c r="S43" s="45">
        <v>45383</v>
      </c>
      <c r="T43" s="44">
        <v>28126</v>
      </c>
      <c r="U43" s="44">
        <v>43158</v>
      </c>
      <c r="V43" s="46">
        <v>32370</v>
      </c>
      <c r="W43" s="46">
        <v>33584</v>
      </c>
      <c r="X43" s="46"/>
      <c r="Y43" s="46"/>
      <c r="Z43" s="13"/>
      <c r="AA43" s="13"/>
      <c r="AB43" s="13"/>
      <c r="AC43" s="47"/>
      <c r="AD43" s="48" t="s">
        <v>49</v>
      </c>
      <c r="AE43" s="49" t="s">
        <v>41</v>
      </c>
      <c r="AF43" s="50" t="s">
        <v>42</v>
      </c>
      <c r="AH43" s="48"/>
      <c r="AI43" s="48">
        <v>1</v>
      </c>
      <c r="AJ43" s="48"/>
      <c r="AL43" s="48"/>
      <c r="AM43" s="48"/>
      <c r="AN43" s="48">
        <v>30</v>
      </c>
    </row>
    <row r="44" spans="1:40" s="15" customFormat="1" ht="39.950000000000003" customHeight="1" x14ac:dyDescent="0.25">
      <c r="A44" s="32">
        <v>26</v>
      </c>
      <c r="B44" s="33"/>
      <c r="C44" s="34" t="s">
        <v>104</v>
      </c>
      <c r="D44" s="34" t="s">
        <v>105</v>
      </c>
      <c r="E44" s="35" t="s">
        <v>106</v>
      </c>
      <c r="F44" s="36" t="str">
        <f t="shared" ref="F44:F52" si="13">DATEDIF(R44,S44,"y") + DATEDIF(V44,W44,"y") + DATEDIF(X44,Y44,"y") + SUM(AH44) &amp; " años " &amp; DATEDIF(R44,S44,"ym") + DATEDIF(V44,W44,"ym") + DATEDIF(X44,Y44,"ym") + SUM(AI44) - SUM(AM44) &amp; " meses " &amp; DATEDIF(R44,S44,"md") + DATEDIF(V44,W44,"md") + DATEDIF(X44,Y44,"md") - SUM(AN44) &amp; " días"</f>
        <v>31 años 2 meses 27 días</v>
      </c>
      <c r="G44" s="37">
        <v>0.88</v>
      </c>
      <c r="H44" s="32" t="str">
        <f>DATEDIF(T44,S44,"y") &amp; " años " &amp; DATEDIF(T44,S44,"ym") &amp; " meses " &amp; DATEDIF(T44,S44,"md") &amp; " días"</f>
        <v>51 años 5 meses 15 días</v>
      </c>
      <c r="I44" s="32" t="str">
        <f>DATEDIF(U44,S44,"y") &amp; " años " &amp; DATEDIF(U44,S44,"ym") &amp; " meses " &amp; DATEDIF(U44,S44,"md") &amp; " días"</f>
        <v>1 años 1 meses 5 días</v>
      </c>
      <c r="J44" s="38"/>
      <c r="K44" s="39"/>
      <c r="L44" s="40"/>
      <c r="M44" s="41">
        <v>32541.77</v>
      </c>
      <c r="N44" s="42">
        <f t="shared" si="12"/>
        <v>28636.757600000001</v>
      </c>
      <c r="O44" s="43"/>
      <c r="P44" s="43" t="s">
        <v>38</v>
      </c>
      <c r="Q44" s="42" t="s">
        <v>39</v>
      </c>
      <c r="R44" s="44">
        <v>33974</v>
      </c>
      <c r="S44" s="45">
        <v>45383</v>
      </c>
      <c r="T44" s="44">
        <v>26589</v>
      </c>
      <c r="U44" s="44">
        <v>44984</v>
      </c>
      <c r="V44" s="46"/>
      <c r="W44" s="46"/>
      <c r="X44" s="46"/>
      <c r="Y44" s="46"/>
      <c r="Z44" s="13"/>
      <c r="AA44" s="13"/>
      <c r="AB44" s="13"/>
      <c r="AC44" s="47"/>
      <c r="AD44" s="48" t="s">
        <v>70</v>
      </c>
      <c r="AE44" s="49" t="s">
        <v>41</v>
      </c>
      <c r="AF44" s="50" t="s">
        <v>42</v>
      </c>
      <c r="AH44" s="48"/>
      <c r="AI44" s="48"/>
      <c r="AJ44" s="48"/>
      <c r="AL44" s="48"/>
      <c r="AM44" s="48"/>
      <c r="AN44" s="48"/>
    </row>
    <row r="45" spans="1:40" s="15" customFormat="1" ht="39.950000000000003" customHeight="1" x14ac:dyDescent="0.25">
      <c r="A45" s="32">
        <v>27</v>
      </c>
      <c r="B45" s="33"/>
      <c r="C45" s="34" t="s">
        <v>104</v>
      </c>
      <c r="D45" s="34" t="s">
        <v>107</v>
      </c>
      <c r="E45" s="35" t="s">
        <v>108</v>
      </c>
      <c r="F45" s="36" t="str">
        <f t="shared" si="13"/>
        <v>31 años 6 meses 0 días</v>
      </c>
      <c r="G45" s="37">
        <v>0.91</v>
      </c>
      <c r="H45" s="32" t="str">
        <f t="shared" ref="H45:H51" si="14">DATEDIF(T45,S45,"y") &amp; " años " &amp; DATEDIF(T45,S45,"ym") &amp; " meses " &amp; DATEDIF(T45,S45,"md") &amp; " días"</f>
        <v>49 años 1 meses 19 días</v>
      </c>
      <c r="I45" s="32" t="str">
        <f t="shared" ref="I45:I51" si="15">DATEDIF(U45,S45,"y") &amp; " años " &amp; DATEDIF(U45,S45,"ym") &amp; " meses " &amp; DATEDIF(U45,S45,"md") &amp; " días"</f>
        <v>7 años 1 meses 0 días</v>
      </c>
      <c r="J45" s="38"/>
      <c r="K45" s="39"/>
      <c r="L45" s="40"/>
      <c r="M45" s="41">
        <f>34575.77</f>
        <v>34575.769999999997</v>
      </c>
      <c r="N45" s="42">
        <f t="shared" si="12"/>
        <v>31463.950699999998</v>
      </c>
      <c r="O45" s="43"/>
      <c r="P45" s="43" t="s">
        <v>38</v>
      </c>
      <c r="Q45" s="42" t="s">
        <v>39</v>
      </c>
      <c r="R45" s="44">
        <v>35339</v>
      </c>
      <c r="S45" s="45">
        <v>45383</v>
      </c>
      <c r="T45" s="44">
        <v>27438</v>
      </c>
      <c r="U45" s="44">
        <v>42795</v>
      </c>
      <c r="V45" s="46">
        <v>33664</v>
      </c>
      <c r="W45" s="46">
        <v>35125</v>
      </c>
      <c r="X45" s="46"/>
      <c r="Y45" s="46"/>
      <c r="Z45" s="13"/>
      <c r="AA45" s="13"/>
      <c r="AB45" s="13"/>
      <c r="AC45" s="47"/>
      <c r="AD45" s="48" t="s">
        <v>99</v>
      </c>
      <c r="AE45" s="49" t="s">
        <v>41</v>
      </c>
      <c r="AF45" s="50" t="s">
        <v>42</v>
      </c>
      <c r="AH45" s="48"/>
      <c r="AI45" s="48"/>
      <c r="AJ45" s="48"/>
      <c r="AL45" s="48"/>
      <c r="AM45" s="48"/>
      <c r="AN45" s="48"/>
    </row>
    <row r="46" spans="1:40" s="15" customFormat="1" ht="39.950000000000003" customHeight="1" x14ac:dyDescent="0.25">
      <c r="A46" s="32">
        <v>28</v>
      </c>
      <c r="B46" s="33"/>
      <c r="C46" s="34" t="s">
        <v>104</v>
      </c>
      <c r="D46" s="34" t="s">
        <v>109</v>
      </c>
      <c r="E46" s="35" t="s">
        <v>110</v>
      </c>
      <c r="F46" s="36" t="str">
        <f t="shared" si="13"/>
        <v>30 años 2 meses 0 días</v>
      </c>
      <c r="G46" s="37">
        <v>0.85</v>
      </c>
      <c r="H46" s="32" t="str">
        <f t="shared" si="14"/>
        <v>53 años 0 meses 4 días</v>
      </c>
      <c r="I46" s="32" t="str">
        <f t="shared" si="15"/>
        <v>4 años 1 meses 5 días</v>
      </c>
      <c r="J46" s="38"/>
      <c r="K46" s="39"/>
      <c r="L46" s="40"/>
      <c r="M46" s="41">
        <f>32541.78</f>
        <v>32541.78</v>
      </c>
      <c r="N46" s="42">
        <f t="shared" si="12"/>
        <v>27660.512999999999</v>
      </c>
      <c r="O46" s="43"/>
      <c r="P46" s="43" t="s">
        <v>38</v>
      </c>
      <c r="Q46" s="42" t="s">
        <v>39</v>
      </c>
      <c r="R46" s="44">
        <v>34366</v>
      </c>
      <c r="S46" s="45">
        <v>45383</v>
      </c>
      <c r="T46" s="44">
        <v>26020</v>
      </c>
      <c r="U46" s="44">
        <v>43888</v>
      </c>
      <c r="V46" s="46"/>
      <c r="W46" s="46"/>
      <c r="X46" s="46"/>
      <c r="Y46" s="46"/>
      <c r="Z46" s="13"/>
      <c r="AA46" s="13"/>
      <c r="AB46" s="13"/>
      <c r="AC46" s="47"/>
      <c r="AD46" s="48" t="s">
        <v>93</v>
      </c>
      <c r="AE46" s="49" t="s">
        <v>41</v>
      </c>
      <c r="AF46" s="50" t="s">
        <v>42</v>
      </c>
      <c r="AH46" s="48"/>
      <c r="AI46" s="48"/>
      <c r="AJ46" s="48"/>
      <c r="AL46" s="48"/>
      <c r="AM46" s="48"/>
      <c r="AN46" s="48"/>
    </row>
    <row r="47" spans="1:40" s="15" customFormat="1" ht="39.950000000000003" customHeight="1" x14ac:dyDescent="0.25">
      <c r="A47" s="32">
        <v>29</v>
      </c>
      <c r="B47" s="33"/>
      <c r="C47" s="34" t="s">
        <v>104</v>
      </c>
      <c r="D47" s="34" t="s">
        <v>111</v>
      </c>
      <c r="E47" s="35" t="s">
        <v>112</v>
      </c>
      <c r="F47" s="36" t="str">
        <f t="shared" si="13"/>
        <v>30 años 7 meses 0 días</v>
      </c>
      <c r="G47" s="37">
        <v>0.88</v>
      </c>
      <c r="H47" s="32" t="str">
        <f t="shared" si="14"/>
        <v>51 años 5 meses 8 días</v>
      </c>
      <c r="I47" s="32" t="str">
        <f t="shared" si="15"/>
        <v>7 años 1 meses 0 días</v>
      </c>
      <c r="J47" s="38"/>
      <c r="K47" s="39"/>
      <c r="L47" s="40"/>
      <c r="M47" s="41">
        <f>34575.77+8000</f>
        <v>42575.77</v>
      </c>
      <c r="N47" s="42">
        <f t="shared" si="12"/>
        <v>37466.677599999995</v>
      </c>
      <c r="O47" s="43"/>
      <c r="P47" s="43" t="s">
        <v>38</v>
      </c>
      <c r="Q47" s="42" t="s">
        <v>39</v>
      </c>
      <c r="R47" s="44">
        <v>34213</v>
      </c>
      <c r="S47" s="45">
        <v>45383</v>
      </c>
      <c r="T47" s="44">
        <v>26596</v>
      </c>
      <c r="U47" s="44">
        <v>42795</v>
      </c>
      <c r="V47" s="46"/>
      <c r="W47" s="46"/>
      <c r="X47" s="46"/>
      <c r="Y47" s="46"/>
      <c r="Z47" s="13" t="s">
        <v>52</v>
      </c>
      <c r="AA47" s="13"/>
      <c r="AB47" s="13"/>
      <c r="AC47" s="47"/>
      <c r="AD47" s="48" t="s">
        <v>99</v>
      </c>
      <c r="AE47" s="49" t="s">
        <v>41</v>
      </c>
      <c r="AF47" s="50" t="s">
        <v>42</v>
      </c>
      <c r="AH47" s="48"/>
      <c r="AI47" s="48"/>
      <c r="AJ47" s="48"/>
      <c r="AL47" s="48"/>
      <c r="AM47" s="48"/>
      <c r="AN47" s="48"/>
    </row>
    <row r="48" spans="1:40" s="15" customFormat="1" ht="39.950000000000003" customHeight="1" x14ac:dyDescent="0.25">
      <c r="A48" s="32">
        <v>30</v>
      </c>
      <c r="B48" s="33"/>
      <c r="C48" s="34" t="s">
        <v>104</v>
      </c>
      <c r="D48" s="34" t="s">
        <v>113</v>
      </c>
      <c r="E48" s="35" t="s">
        <v>114</v>
      </c>
      <c r="F48" s="36" t="str">
        <f t="shared" si="13"/>
        <v>21 años 10 meses 0 días</v>
      </c>
      <c r="G48" s="37">
        <v>0.65</v>
      </c>
      <c r="H48" s="32" t="str">
        <f t="shared" si="14"/>
        <v>40 años 1 meses 22 días</v>
      </c>
      <c r="I48" s="32" t="str">
        <f t="shared" si="15"/>
        <v>8 años 1 meses 0 días</v>
      </c>
      <c r="J48" s="38"/>
      <c r="K48" s="39"/>
      <c r="L48" s="40"/>
      <c r="M48" s="41">
        <v>34575.78</v>
      </c>
      <c r="N48" s="42">
        <f t="shared" si="12"/>
        <v>22474.257000000001</v>
      </c>
      <c r="O48" s="43"/>
      <c r="P48" s="43" t="s">
        <v>38</v>
      </c>
      <c r="Q48" s="42" t="s">
        <v>39</v>
      </c>
      <c r="R48" s="44">
        <v>37408</v>
      </c>
      <c r="S48" s="45">
        <v>45383</v>
      </c>
      <c r="T48" s="44">
        <v>30722</v>
      </c>
      <c r="U48" s="44">
        <v>42430</v>
      </c>
      <c r="V48" s="46"/>
      <c r="W48" s="46"/>
      <c r="X48" s="46"/>
      <c r="Y48" s="46"/>
      <c r="Z48" s="13"/>
      <c r="AA48" s="13"/>
      <c r="AB48" s="13"/>
      <c r="AC48" s="47"/>
      <c r="AD48" s="48" t="s">
        <v>40</v>
      </c>
      <c r="AE48" s="49" t="s">
        <v>41</v>
      </c>
      <c r="AF48" s="50" t="s">
        <v>42</v>
      </c>
      <c r="AH48" s="48"/>
      <c r="AI48" s="48"/>
      <c r="AJ48" s="48"/>
      <c r="AL48" s="48"/>
      <c r="AM48" s="48"/>
      <c r="AN48" s="48"/>
    </row>
    <row r="49" spans="1:40" s="15" customFormat="1" ht="39.950000000000003" customHeight="1" x14ac:dyDescent="0.25">
      <c r="A49" s="32">
        <v>31</v>
      </c>
      <c r="B49" s="33"/>
      <c r="C49" s="34" t="s">
        <v>104</v>
      </c>
      <c r="D49" s="34" t="s">
        <v>115</v>
      </c>
      <c r="E49" s="35" t="s">
        <v>116</v>
      </c>
      <c r="F49" s="36" t="str">
        <f t="shared" si="13"/>
        <v>30 años 2 meses 0 días</v>
      </c>
      <c r="G49" s="37">
        <v>0.85</v>
      </c>
      <c r="H49" s="32" t="str">
        <f t="shared" si="14"/>
        <v>48 años 2 meses 28 días</v>
      </c>
      <c r="I49" s="32" t="str">
        <f t="shared" si="15"/>
        <v>7 años 1 meses 0 días</v>
      </c>
      <c r="J49" s="38"/>
      <c r="K49" s="39"/>
      <c r="L49" s="40"/>
      <c r="M49" s="41">
        <v>34575.78</v>
      </c>
      <c r="N49" s="42">
        <f t="shared" si="12"/>
        <v>29389.412999999997</v>
      </c>
      <c r="O49" s="43"/>
      <c r="P49" s="43" t="s">
        <v>38</v>
      </c>
      <c r="Q49" s="42" t="s">
        <v>39</v>
      </c>
      <c r="R49" s="44">
        <v>34366</v>
      </c>
      <c r="S49" s="45">
        <v>45383</v>
      </c>
      <c r="T49" s="44">
        <v>27763</v>
      </c>
      <c r="U49" s="44">
        <v>42795</v>
      </c>
      <c r="V49" s="46"/>
      <c r="W49" s="46"/>
      <c r="X49" s="46"/>
      <c r="Y49" s="46"/>
      <c r="Z49" s="13"/>
      <c r="AA49" s="13"/>
      <c r="AB49" s="13"/>
      <c r="AC49" s="47"/>
      <c r="AD49" s="48" t="s">
        <v>70</v>
      </c>
      <c r="AE49" s="49" t="s">
        <v>41</v>
      </c>
      <c r="AF49" s="50" t="s">
        <v>42</v>
      </c>
      <c r="AH49" s="48"/>
      <c r="AI49" s="48"/>
      <c r="AJ49" s="48"/>
      <c r="AL49" s="48"/>
      <c r="AM49" s="48"/>
      <c r="AN49" s="48"/>
    </row>
    <row r="50" spans="1:40" s="15" customFormat="1" ht="39.950000000000003" customHeight="1" x14ac:dyDescent="0.25">
      <c r="A50" s="32">
        <v>32</v>
      </c>
      <c r="B50" s="33"/>
      <c r="C50" s="34" t="s">
        <v>104</v>
      </c>
      <c r="D50" s="34" t="s">
        <v>117</v>
      </c>
      <c r="E50" s="35" t="s">
        <v>118</v>
      </c>
      <c r="F50" s="36" t="str">
        <f t="shared" si="13"/>
        <v>31 años 2 meses 0 días</v>
      </c>
      <c r="G50" s="37">
        <v>0.88</v>
      </c>
      <c r="H50" s="32" t="str">
        <f t="shared" si="14"/>
        <v>49 años 6 meses 22 días</v>
      </c>
      <c r="I50" s="32" t="str">
        <f t="shared" si="15"/>
        <v>4 años 1 meses 5 días</v>
      </c>
      <c r="J50" s="38"/>
      <c r="K50" s="39"/>
      <c r="L50" s="40"/>
      <c r="M50" s="41">
        <v>32541.77</v>
      </c>
      <c r="N50" s="42">
        <f t="shared" si="12"/>
        <v>28636.757600000001</v>
      </c>
      <c r="O50" s="43"/>
      <c r="P50" s="43" t="s">
        <v>38</v>
      </c>
      <c r="Q50" s="42" t="s">
        <v>39</v>
      </c>
      <c r="R50" s="44">
        <v>34001</v>
      </c>
      <c r="S50" s="45">
        <v>45383</v>
      </c>
      <c r="T50" s="44">
        <v>27282</v>
      </c>
      <c r="U50" s="44">
        <v>43888</v>
      </c>
      <c r="V50" s="46"/>
      <c r="W50" s="46"/>
      <c r="X50" s="46"/>
      <c r="Y50" s="46"/>
      <c r="Z50" s="13"/>
      <c r="AA50" s="13"/>
      <c r="AB50" s="13"/>
      <c r="AC50" s="47"/>
      <c r="AD50" s="48" t="s">
        <v>99</v>
      </c>
      <c r="AE50" s="49" t="s">
        <v>41</v>
      </c>
      <c r="AF50" s="50" t="s">
        <v>42</v>
      </c>
      <c r="AH50" s="48"/>
      <c r="AI50" s="48"/>
      <c r="AJ50" s="48"/>
      <c r="AL50" s="48"/>
      <c r="AM50" s="48"/>
      <c r="AN50" s="48"/>
    </row>
    <row r="51" spans="1:40" s="15" customFormat="1" ht="39.950000000000003" customHeight="1" x14ac:dyDescent="0.25">
      <c r="A51" s="32">
        <v>33</v>
      </c>
      <c r="B51" s="33"/>
      <c r="C51" s="34" t="s">
        <v>104</v>
      </c>
      <c r="D51" s="34" t="s">
        <v>119</v>
      </c>
      <c r="E51" s="35" t="s">
        <v>120</v>
      </c>
      <c r="F51" s="36" t="str">
        <f t="shared" si="13"/>
        <v>23 años 11 meses 5 días</v>
      </c>
      <c r="G51" s="37">
        <v>0.7</v>
      </c>
      <c r="H51" s="32" t="str">
        <f t="shared" si="14"/>
        <v>46 años 5 meses 0 días</v>
      </c>
      <c r="I51" s="32" t="str">
        <f t="shared" si="15"/>
        <v>7 años 1 meses 0 días</v>
      </c>
      <c r="J51" s="38"/>
      <c r="K51" s="39"/>
      <c r="L51" s="40"/>
      <c r="M51" s="41">
        <v>34575.769999999997</v>
      </c>
      <c r="N51" s="42">
        <f t="shared" si="12"/>
        <v>24203.038999999997</v>
      </c>
      <c r="O51" s="43"/>
      <c r="P51" s="43" t="s">
        <v>38</v>
      </c>
      <c r="Q51" s="42" t="s">
        <v>39</v>
      </c>
      <c r="R51" s="44">
        <v>36831</v>
      </c>
      <c r="S51" s="45">
        <v>45383</v>
      </c>
      <c r="T51" s="44">
        <v>28430</v>
      </c>
      <c r="U51" s="44">
        <v>42795</v>
      </c>
      <c r="V51" s="46">
        <v>36164</v>
      </c>
      <c r="W51" s="46">
        <v>36350</v>
      </c>
      <c r="X51" s="46"/>
      <c r="Y51" s="46"/>
      <c r="Z51" s="13"/>
      <c r="AA51" s="13"/>
      <c r="AB51" s="13"/>
      <c r="AC51" s="47"/>
      <c r="AD51" s="48" t="s">
        <v>99</v>
      </c>
      <c r="AE51" s="49" t="s">
        <v>41</v>
      </c>
      <c r="AF51" s="50" t="s">
        <v>42</v>
      </c>
      <c r="AH51" s="48"/>
      <c r="AI51" s="48"/>
      <c r="AJ51" s="48"/>
      <c r="AL51" s="48"/>
      <c r="AM51" s="48"/>
      <c r="AN51" s="48"/>
    </row>
    <row r="52" spans="1:40" s="15" customFormat="1" ht="39.950000000000003" customHeight="1" x14ac:dyDescent="0.25">
      <c r="A52" s="32">
        <v>34</v>
      </c>
      <c r="B52" s="33"/>
      <c r="C52" s="34" t="s">
        <v>104</v>
      </c>
      <c r="D52" s="34" t="s">
        <v>121</v>
      </c>
      <c r="E52" s="35" t="s">
        <v>122</v>
      </c>
      <c r="F52" s="36" t="str">
        <f t="shared" si="13"/>
        <v>28 años 1 meses 0 días</v>
      </c>
      <c r="G52" s="37">
        <v>0.8</v>
      </c>
      <c r="H52" s="32" t="str">
        <f>DATEDIF(T52,S52,"y") &amp; " años " &amp; DATEDIF(T52,S52,"ym") &amp; " meses " &amp; DATEDIF(T52,S52,"md") &amp; " días"</f>
        <v>46 años 4 meses 27 días</v>
      </c>
      <c r="I52" s="32" t="str">
        <f>DATEDIF(U52,S52,"y") &amp; " años " &amp; DATEDIF(U52,S52,"ym") &amp; " meses " &amp; DATEDIF(U52,S52,"md") &amp; " días"</f>
        <v>6 años 1 meses 5 días</v>
      </c>
      <c r="J52" s="38"/>
      <c r="K52" s="39"/>
      <c r="L52" s="40"/>
      <c r="M52" s="41">
        <v>34575.78</v>
      </c>
      <c r="N52" s="42">
        <f t="shared" si="12"/>
        <v>27660.624</v>
      </c>
      <c r="O52" s="43"/>
      <c r="P52" s="43" t="s">
        <v>38</v>
      </c>
      <c r="Q52" s="42" t="s">
        <v>39</v>
      </c>
      <c r="R52" s="44">
        <v>35125</v>
      </c>
      <c r="S52" s="45">
        <v>45383</v>
      </c>
      <c r="T52" s="44">
        <v>28434</v>
      </c>
      <c r="U52" s="44">
        <v>43158</v>
      </c>
      <c r="V52" s="46"/>
      <c r="W52" s="46"/>
      <c r="X52" s="46"/>
      <c r="Y52" s="46"/>
      <c r="Z52" s="13"/>
      <c r="AA52" s="13"/>
      <c r="AB52" s="13"/>
      <c r="AC52" s="47"/>
      <c r="AD52" s="48" t="s">
        <v>93</v>
      </c>
      <c r="AE52" s="49" t="s">
        <v>41</v>
      </c>
      <c r="AF52" s="50" t="s">
        <v>42</v>
      </c>
      <c r="AH52" s="48"/>
      <c r="AI52" s="48"/>
      <c r="AJ52" s="48"/>
      <c r="AL52" s="48"/>
      <c r="AM52" s="48"/>
      <c r="AN52" s="48"/>
    </row>
    <row r="53" spans="1:40" s="15" customFormat="1" ht="39.950000000000003" customHeight="1" x14ac:dyDescent="0.25">
      <c r="A53" s="32">
        <v>35</v>
      </c>
      <c r="B53" s="33"/>
      <c r="C53" s="34" t="s">
        <v>123</v>
      </c>
      <c r="D53" s="34" t="s">
        <v>124</v>
      </c>
      <c r="E53" s="35" t="s">
        <v>125</v>
      </c>
      <c r="F53" s="36" t="str">
        <f t="shared" ref="F53:F66" si="16">DATEDIF(R53,S53,"y") + DATEDIF(V53,W53,"y") + DATEDIF(X53,Y53,"y") + SUM(AH53) &amp; " años " &amp; DATEDIF(R53,S53,"ym") + DATEDIF(V53,W53,"ym") + DATEDIF(X53,Y53,"ym") + SUM(AI53) - SUM(AM53) &amp; " meses " &amp; DATEDIF(R53,S53,"md") + DATEDIF(V53,W53,"md") + DATEDIF(X53,Y53,"md") - SUM(AN53) &amp; " días"</f>
        <v>22 años 1 meses 0 días</v>
      </c>
      <c r="G53" s="37">
        <v>0.65</v>
      </c>
      <c r="H53" s="32" t="str">
        <f>DATEDIF(T53,S53,"y") &amp; " años " &amp; DATEDIF(T53,S53,"ym") &amp; " meses " &amp; DATEDIF(T53,S53,"md") &amp; " días"</f>
        <v>42 años 11 meses 17 días</v>
      </c>
      <c r="I53" s="32" t="str">
        <f>DATEDIF(U53,S53,"y") &amp; " años " &amp; DATEDIF(U53,S53,"ym") &amp; " meses " &amp; DATEDIF(U53,S53,"md") &amp; " días"</f>
        <v>9 años 1 meses 5 días</v>
      </c>
      <c r="J53" s="38"/>
      <c r="K53" s="39"/>
      <c r="L53" s="40"/>
      <c r="M53" s="41">
        <v>32541.78</v>
      </c>
      <c r="N53" s="42">
        <f t="shared" si="12"/>
        <v>21152.156999999999</v>
      </c>
      <c r="O53" s="43"/>
      <c r="P53" s="43" t="s">
        <v>38</v>
      </c>
      <c r="Q53" s="42" t="s">
        <v>39</v>
      </c>
      <c r="R53" s="44">
        <v>37316</v>
      </c>
      <c r="S53" s="45">
        <v>45383</v>
      </c>
      <c r="T53" s="44">
        <v>29691</v>
      </c>
      <c r="U53" s="44">
        <v>42062</v>
      </c>
      <c r="V53" s="46"/>
      <c r="W53" s="46"/>
      <c r="X53" s="46"/>
      <c r="Y53" s="46"/>
      <c r="Z53" s="13"/>
      <c r="AA53" s="13"/>
      <c r="AB53" s="13"/>
      <c r="AC53" s="47"/>
      <c r="AD53" s="48" t="s">
        <v>93</v>
      </c>
      <c r="AE53" s="49" t="s">
        <v>41</v>
      </c>
      <c r="AF53" s="50" t="s">
        <v>42</v>
      </c>
      <c r="AH53" s="48"/>
      <c r="AI53" s="48"/>
      <c r="AJ53" s="48"/>
      <c r="AL53" s="48"/>
      <c r="AM53" s="48"/>
      <c r="AN53" s="48"/>
    </row>
    <row r="54" spans="1:40" s="15" customFormat="1" ht="39.950000000000003" customHeight="1" x14ac:dyDescent="0.25">
      <c r="A54" s="32">
        <v>36</v>
      </c>
      <c r="B54" s="33"/>
      <c r="C54" s="34" t="s">
        <v>123</v>
      </c>
      <c r="D54" s="34" t="s">
        <v>126</v>
      </c>
      <c r="E54" s="35" t="s">
        <v>127</v>
      </c>
      <c r="F54" s="36" t="str">
        <f t="shared" si="16"/>
        <v>23 años 11 meses 0 días</v>
      </c>
      <c r="G54" s="37">
        <v>0.7</v>
      </c>
      <c r="H54" s="32" t="str">
        <f t="shared" ref="H54:H66" si="17">DATEDIF(T54,S54,"y") &amp; " años " &amp; DATEDIF(T54,S54,"ym") &amp; " meses " &amp; DATEDIF(T54,S54,"md") &amp; " días"</f>
        <v>57 años 7 meses 27 días</v>
      </c>
      <c r="I54" s="32" t="str">
        <f t="shared" ref="I54:I66" si="18">DATEDIF(U54,S54,"y") &amp; " años " &amp; DATEDIF(U54,S54,"ym") &amp; " meses " &amp; DATEDIF(U54,S54,"md") &amp; " días"</f>
        <v>6 años 1 meses 5 días</v>
      </c>
      <c r="J54" s="38"/>
      <c r="K54" s="39"/>
      <c r="L54" s="40"/>
      <c r="M54" s="41">
        <v>32541.77</v>
      </c>
      <c r="N54" s="42">
        <f t="shared" si="12"/>
        <v>22779.238999999998</v>
      </c>
      <c r="O54" s="43"/>
      <c r="P54" s="43" t="s">
        <v>38</v>
      </c>
      <c r="Q54" s="42" t="s">
        <v>39</v>
      </c>
      <c r="R54" s="44">
        <v>36647</v>
      </c>
      <c r="S54" s="45">
        <v>45383</v>
      </c>
      <c r="T54" s="44">
        <v>24324</v>
      </c>
      <c r="U54" s="44">
        <v>43158</v>
      </c>
      <c r="V54" s="46"/>
      <c r="W54" s="46"/>
      <c r="X54" s="46"/>
      <c r="Y54" s="46"/>
      <c r="Z54" s="13"/>
      <c r="AA54" s="13"/>
      <c r="AB54" s="13"/>
      <c r="AC54" s="47"/>
      <c r="AD54" s="48" t="s">
        <v>53</v>
      </c>
      <c r="AE54" s="49" t="s">
        <v>41</v>
      </c>
      <c r="AF54" s="50" t="s">
        <v>42</v>
      </c>
      <c r="AH54" s="48"/>
      <c r="AI54" s="48"/>
      <c r="AJ54" s="48"/>
      <c r="AL54" s="48"/>
      <c r="AM54" s="48"/>
      <c r="AN54" s="48"/>
    </row>
    <row r="55" spans="1:40" s="15" customFormat="1" ht="39.950000000000003" customHeight="1" x14ac:dyDescent="0.25">
      <c r="A55" s="32">
        <v>37</v>
      </c>
      <c r="B55" s="33"/>
      <c r="C55" s="34" t="s">
        <v>123</v>
      </c>
      <c r="D55" s="34" t="s">
        <v>128</v>
      </c>
      <c r="E55" s="35" t="s">
        <v>129</v>
      </c>
      <c r="F55" s="36" t="str">
        <f t="shared" si="16"/>
        <v>25 años 9 meses 0 días</v>
      </c>
      <c r="G55" s="37">
        <v>0.75</v>
      </c>
      <c r="H55" s="32" t="str">
        <f t="shared" si="17"/>
        <v>46 años 4 meses 29 días</v>
      </c>
      <c r="I55" s="32" t="str">
        <f t="shared" si="18"/>
        <v>6 años 1 meses 5 días</v>
      </c>
      <c r="J55" s="38"/>
      <c r="K55" s="39"/>
      <c r="L55" s="40"/>
      <c r="M55" s="41">
        <v>32541.77</v>
      </c>
      <c r="N55" s="42">
        <f t="shared" si="12"/>
        <v>24406.327499999999</v>
      </c>
      <c r="O55" s="43"/>
      <c r="P55" s="43" t="s">
        <v>38</v>
      </c>
      <c r="Q55" s="42" t="s">
        <v>39</v>
      </c>
      <c r="R55" s="44">
        <v>35977</v>
      </c>
      <c r="S55" s="45">
        <v>45383</v>
      </c>
      <c r="T55" s="44">
        <v>28432</v>
      </c>
      <c r="U55" s="44">
        <v>43158</v>
      </c>
      <c r="V55" s="46"/>
      <c r="W55" s="46"/>
      <c r="X55" s="46"/>
      <c r="Y55" s="46"/>
      <c r="Z55" s="13"/>
      <c r="AA55" s="13"/>
      <c r="AB55" s="13"/>
      <c r="AC55" s="47"/>
      <c r="AD55" s="48" t="s">
        <v>53</v>
      </c>
      <c r="AE55" s="49" t="s">
        <v>41</v>
      </c>
      <c r="AF55" s="50" t="s">
        <v>42</v>
      </c>
      <c r="AH55" s="48"/>
      <c r="AI55" s="48"/>
      <c r="AJ55" s="48"/>
      <c r="AL55" s="48"/>
      <c r="AM55" s="48"/>
      <c r="AN55" s="48"/>
    </row>
    <row r="56" spans="1:40" s="15" customFormat="1" ht="39.950000000000003" customHeight="1" x14ac:dyDescent="0.25">
      <c r="A56" s="32">
        <v>38</v>
      </c>
      <c r="B56" s="33"/>
      <c r="C56" s="34" t="s">
        <v>123</v>
      </c>
      <c r="D56" s="34" t="s">
        <v>130</v>
      </c>
      <c r="E56" s="35" t="s">
        <v>131</v>
      </c>
      <c r="F56" s="36" t="str">
        <f t="shared" si="16"/>
        <v>30 años 10 meses 0 días</v>
      </c>
      <c r="G56" s="37">
        <v>0.88</v>
      </c>
      <c r="H56" s="32" t="str">
        <f t="shared" si="17"/>
        <v>58 años 6 meses 21 días</v>
      </c>
      <c r="I56" s="32" t="str">
        <f t="shared" si="18"/>
        <v>9 años 1 meses 5 días</v>
      </c>
      <c r="J56" s="38"/>
      <c r="K56" s="39"/>
      <c r="L56" s="40"/>
      <c r="M56" s="41">
        <v>32541.78</v>
      </c>
      <c r="N56" s="42">
        <f t="shared" si="12"/>
        <v>28636.7664</v>
      </c>
      <c r="O56" s="43"/>
      <c r="P56" s="43" t="s">
        <v>38</v>
      </c>
      <c r="Q56" s="42" t="s">
        <v>39</v>
      </c>
      <c r="R56" s="44">
        <v>34121</v>
      </c>
      <c r="S56" s="45">
        <v>45383</v>
      </c>
      <c r="T56" s="44">
        <v>23996</v>
      </c>
      <c r="U56" s="44">
        <v>42062</v>
      </c>
      <c r="V56" s="46"/>
      <c r="W56" s="46"/>
      <c r="X56" s="46"/>
      <c r="Y56" s="46"/>
      <c r="Z56" s="13"/>
      <c r="AA56" s="13"/>
      <c r="AB56" s="13"/>
      <c r="AC56" s="47"/>
      <c r="AD56" s="48" t="s">
        <v>93</v>
      </c>
      <c r="AE56" s="49" t="s">
        <v>41</v>
      </c>
      <c r="AF56" s="50" t="s">
        <v>42</v>
      </c>
      <c r="AH56" s="48"/>
      <c r="AI56" s="48"/>
      <c r="AJ56" s="48"/>
      <c r="AL56" s="48"/>
      <c r="AM56" s="48"/>
      <c r="AN56" s="48"/>
    </row>
    <row r="57" spans="1:40" s="15" customFormat="1" ht="39.950000000000003" customHeight="1" x14ac:dyDescent="0.25">
      <c r="A57" s="32">
        <v>39</v>
      </c>
      <c r="B57" s="33"/>
      <c r="C57" s="34" t="s">
        <v>123</v>
      </c>
      <c r="D57" s="34" t="s">
        <v>132</v>
      </c>
      <c r="E57" s="35" t="s">
        <v>133</v>
      </c>
      <c r="F57" s="36" t="str">
        <f t="shared" si="16"/>
        <v>21 años 10 meses 0 días</v>
      </c>
      <c r="G57" s="37">
        <v>0.65</v>
      </c>
      <c r="H57" s="32" t="str">
        <f t="shared" si="17"/>
        <v>43 años 8 meses 24 días</v>
      </c>
      <c r="I57" s="32" t="str">
        <f t="shared" si="18"/>
        <v>7 años 8 meses 20 días</v>
      </c>
      <c r="J57" s="38"/>
      <c r="K57" s="39"/>
      <c r="L57" s="40"/>
      <c r="M57" s="41">
        <f>32541.77+8000</f>
        <v>40541.770000000004</v>
      </c>
      <c r="N57" s="42">
        <f t="shared" si="12"/>
        <v>26352.150500000003</v>
      </c>
      <c r="O57" s="43"/>
      <c r="P57" s="43" t="s">
        <v>38</v>
      </c>
      <c r="Q57" s="42" t="s">
        <v>39</v>
      </c>
      <c r="R57" s="44">
        <v>37408</v>
      </c>
      <c r="S57" s="45">
        <v>45383</v>
      </c>
      <c r="T57" s="44">
        <v>29410</v>
      </c>
      <c r="U57" s="44">
        <v>42563</v>
      </c>
      <c r="V57" s="46"/>
      <c r="W57" s="46"/>
      <c r="X57" s="46"/>
      <c r="Y57" s="46"/>
      <c r="Z57" s="13" t="s">
        <v>52</v>
      </c>
      <c r="AA57" s="13"/>
      <c r="AB57" s="13"/>
      <c r="AC57" s="47"/>
      <c r="AD57" s="48" t="s">
        <v>99</v>
      </c>
      <c r="AE57" s="49" t="s">
        <v>41</v>
      </c>
      <c r="AF57" s="50" t="s">
        <v>42</v>
      </c>
      <c r="AH57" s="48"/>
      <c r="AI57" s="48"/>
      <c r="AJ57" s="48"/>
      <c r="AL57" s="48"/>
      <c r="AM57" s="48"/>
      <c r="AN57" s="48"/>
    </row>
    <row r="58" spans="1:40" s="15" customFormat="1" ht="39.950000000000003" customHeight="1" x14ac:dyDescent="0.25">
      <c r="A58" s="32">
        <v>40</v>
      </c>
      <c r="B58" s="33"/>
      <c r="C58" s="34" t="s">
        <v>123</v>
      </c>
      <c r="D58" s="34" t="s">
        <v>134</v>
      </c>
      <c r="E58" s="35" t="s">
        <v>135</v>
      </c>
      <c r="F58" s="36" t="str">
        <f t="shared" si="16"/>
        <v>32 años 5 meses 16 días</v>
      </c>
      <c r="G58" s="37">
        <v>0.91</v>
      </c>
      <c r="H58" s="32" t="str">
        <f t="shared" si="17"/>
        <v>56 años 6 meses 26 días</v>
      </c>
      <c r="I58" s="32" t="str">
        <f t="shared" si="18"/>
        <v>12 años 7 meses 16 días</v>
      </c>
      <c r="J58" s="38" t="s">
        <v>18</v>
      </c>
      <c r="K58" s="39"/>
      <c r="L58" s="40"/>
      <c r="M58" s="41">
        <v>32541.78</v>
      </c>
      <c r="N58" s="42">
        <f t="shared" si="12"/>
        <v>29613.019799999998</v>
      </c>
      <c r="O58" s="43"/>
      <c r="P58" s="43"/>
      <c r="Q58" s="42" t="s">
        <v>39</v>
      </c>
      <c r="R58" s="44">
        <v>35674</v>
      </c>
      <c r="S58" s="45">
        <v>45383</v>
      </c>
      <c r="T58" s="44">
        <v>24721</v>
      </c>
      <c r="U58" s="44">
        <v>40771</v>
      </c>
      <c r="V58" s="46">
        <v>31594</v>
      </c>
      <c r="W58" s="46">
        <v>31747</v>
      </c>
      <c r="X58" s="46">
        <v>32387</v>
      </c>
      <c r="Y58" s="46">
        <v>34382</v>
      </c>
      <c r="Z58" s="13"/>
      <c r="AA58" s="13"/>
      <c r="AB58" s="13"/>
      <c r="AC58" s="47"/>
      <c r="AD58" s="48" t="s">
        <v>93</v>
      </c>
      <c r="AE58" s="49" t="s">
        <v>41</v>
      </c>
      <c r="AF58" s="56"/>
      <c r="AH58" s="48">
        <v>1</v>
      </c>
      <c r="AI58" s="48"/>
      <c r="AJ58" s="48"/>
      <c r="AL58" s="48"/>
      <c r="AM58" s="48">
        <v>12</v>
      </c>
      <c r="AN58" s="48"/>
    </row>
    <row r="59" spans="1:40" s="15" customFormat="1" ht="39.950000000000003" customHeight="1" x14ac:dyDescent="0.25">
      <c r="A59" s="32">
        <v>41</v>
      </c>
      <c r="B59" s="33"/>
      <c r="C59" s="34" t="s">
        <v>123</v>
      </c>
      <c r="D59" s="34" t="s">
        <v>136</v>
      </c>
      <c r="E59" s="35" t="s">
        <v>137</v>
      </c>
      <c r="F59" s="36" t="str">
        <f t="shared" si="16"/>
        <v>30 años 10 meses 0 días</v>
      </c>
      <c r="G59" s="37">
        <v>0.88</v>
      </c>
      <c r="H59" s="32" t="str">
        <f t="shared" si="17"/>
        <v>56 años 1 meses 29 días</v>
      </c>
      <c r="I59" s="32" t="str">
        <f t="shared" si="18"/>
        <v>8 años 1 meses 0 días</v>
      </c>
      <c r="J59" s="38"/>
      <c r="K59" s="39"/>
      <c r="L59" s="40"/>
      <c r="M59" s="41">
        <v>32541.77</v>
      </c>
      <c r="N59" s="42">
        <f t="shared" si="12"/>
        <v>28636.757600000001</v>
      </c>
      <c r="O59" s="43"/>
      <c r="P59" s="43" t="s">
        <v>38</v>
      </c>
      <c r="Q59" s="42" t="s">
        <v>39</v>
      </c>
      <c r="R59" s="44">
        <v>34121</v>
      </c>
      <c r="S59" s="45">
        <v>45383</v>
      </c>
      <c r="T59" s="44">
        <v>24871</v>
      </c>
      <c r="U59" s="44">
        <v>42430</v>
      </c>
      <c r="V59" s="46"/>
      <c r="W59" s="46"/>
      <c r="X59" s="46"/>
      <c r="Y59" s="46"/>
      <c r="Z59" s="13"/>
      <c r="AA59" s="13"/>
      <c r="AB59" s="13"/>
      <c r="AC59" s="47"/>
      <c r="AD59" s="48" t="s">
        <v>70</v>
      </c>
      <c r="AE59" s="49" t="s">
        <v>41</v>
      </c>
      <c r="AF59" s="50" t="s">
        <v>42</v>
      </c>
      <c r="AH59" s="48"/>
      <c r="AI59" s="48"/>
      <c r="AJ59" s="48"/>
      <c r="AL59" s="48"/>
      <c r="AM59" s="48"/>
      <c r="AN59" s="48"/>
    </row>
    <row r="60" spans="1:40" s="15" customFormat="1" ht="39.950000000000003" customHeight="1" x14ac:dyDescent="0.25">
      <c r="A60" s="32">
        <v>42</v>
      </c>
      <c r="B60" s="33"/>
      <c r="C60" s="34" t="s">
        <v>123</v>
      </c>
      <c r="D60" s="34" t="s">
        <v>138</v>
      </c>
      <c r="E60" s="35" t="s">
        <v>139</v>
      </c>
      <c r="F60" s="36" t="str">
        <f>DATEDIF(R60,S60,"y") + DATEDIF(V60,W60,"y") + DATEDIF(X60,Y60,"y") + DATEDIF(Z60,AA60,"y") + SUM(AH60) &amp; " años " &amp; DATEDIF(R60,S60,"ym") + DATEDIF(V60,W60,"ym") + DATEDIF(X60,Y60,"ym")  + DATEDIF(Z60,AA60,"ym") + SUM(AI60) - SUM(AM60) &amp; " meses " &amp; DATEDIF(R60,S60,"md") + DATEDIF(V60,W60,"md") + DATEDIF(X60,Y60,"md")  + DATEDIF(Z60,AA60,"md") - SUM(AN60) &amp; " días"</f>
        <v>30 años 8 meses 16 días</v>
      </c>
      <c r="G60" s="37">
        <v>0.88</v>
      </c>
      <c r="H60" s="32" t="str">
        <f t="shared" si="17"/>
        <v>52 años 10 meses 7 días</v>
      </c>
      <c r="I60" s="32" t="str">
        <f t="shared" si="18"/>
        <v>7 años 1 meses 0 días</v>
      </c>
      <c r="J60" s="38"/>
      <c r="K60" s="39"/>
      <c r="L60" s="40"/>
      <c r="M60" s="41">
        <v>32541.77</v>
      </c>
      <c r="N60" s="42">
        <f t="shared" si="12"/>
        <v>28636.757600000001</v>
      </c>
      <c r="O60" s="43"/>
      <c r="P60" s="43" t="s">
        <v>38</v>
      </c>
      <c r="Q60" s="42" t="s">
        <v>39</v>
      </c>
      <c r="R60" s="44">
        <v>39661</v>
      </c>
      <c r="S60" s="45">
        <v>45383</v>
      </c>
      <c r="T60" s="44">
        <v>26078</v>
      </c>
      <c r="U60" s="44">
        <v>42795</v>
      </c>
      <c r="V60" s="46">
        <v>32994</v>
      </c>
      <c r="W60" s="46">
        <v>34455</v>
      </c>
      <c r="X60" s="46">
        <v>35309</v>
      </c>
      <c r="Y60" s="46">
        <v>36537</v>
      </c>
      <c r="Z60" s="46">
        <v>36800</v>
      </c>
      <c r="AA60" s="46">
        <v>39605</v>
      </c>
      <c r="AB60" s="13"/>
      <c r="AC60" s="47"/>
      <c r="AD60" s="48" t="s">
        <v>70</v>
      </c>
      <c r="AE60" s="49" t="s">
        <v>41</v>
      </c>
      <c r="AF60" s="50" t="s">
        <v>42</v>
      </c>
      <c r="AH60" s="48">
        <v>1</v>
      </c>
      <c r="AI60" s="48"/>
      <c r="AJ60" s="48"/>
      <c r="AL60" s="48"/>
      <c r="AM60" s="48">
        <v>12</v>
      </c>
      <c r="AN60" s="48"/>
    </row>
    <row r="61" spans="1:40" s="15" customFormat="1" ht="39.950000000000003" customHeight="1" x14ac:dyDescent="0.25">
      <c r="A61" s="32">
        <v>43</v>
      </c>
      <c r="B61" s="33"/>
      <c r="C61" s="34" t="s">
        <v>123</v>
      </c>
      <c r="D61" s="34" t="s">
        <v>140</v>
      </c>
      <c r="E61" s="35" t="s">
        <v>141</v>
      </c>
      <c r="F61" s="36" t="str">
        <f>DATEDIF(R61,S61,"y") + DATEDIF(V61,W61,"y") + DATEDIF(X61,Y61,"y") + SUM(AH61) &amp; " años " &amp; DATEDIF(R61,S61,"ym") + DATEDIF(V61,W61,"ym") + DATEDIF(X61,Y61,"ym") + DATEDIF(X61,Y61,"ym") + SUM(AI61) - SUM(AM61) &amp; " meses " &amp; DATEDIF(R61,S61,"md") + DATEDIF(V61,W61,"md") + DATEDIF(X61,Y61,"md") + DATEDIF(X61,Y61,"md") - SUM(AN61) &amp; " días"</f>
        <v>30 años 2 meses 15 días</v>
      </c>
      <c r="G61" s="37">
        <v>0.85</v>
      </c>
      <c r="H61" s="32" t="str">
        <f t="shared" si="17"/>
        <v>54 años 6 meses 8 días</v>
      </c>
      <c r="I61" s="32" t="str">
        <f t="shared" si="18"/>
        <v>5 años 1 meses 0 días</v>
      </c>
      <c r="J61" s="38"/>
      <c r="K61" s="39"/>
      <c r="L61" s="40"/>
      <c r="M61" s="41">
        <v>32541.78</v>
      </c>
      <c r="N61" s="42">
        <f t="shared" si="12"/>
        <v>27660.512999999999</v>
      </c>
      <c r="O61" s="43"/>
      <c r="P61" s="43" t="s">
        <v>38</v>
      </c>
      <c r="Q61" s="42" t="s">
        <v>39</v>
      </c>
      <c r="R61" s="44">
        <v>34351</v>
      </c>
      <c r="S61" s="45">
        <v>45383</v>
      </c>
      <c r="T61" s="44">
        <v>25470</v>
      </c>
      <c r="U61" s="44">
        <v>43525</v>
      </c>
      <c r="V61" s="46"/>
      <c r="W61" s="46"/>
      <c r="X61" s="46"/>
      <c r="Y61" s="46"/>
      <c r="Z61" s="13"/>
      <c r="AA61" s="13"/>
      <c r="AB61" s="13"/>
      <c r="AC61" s="47"/>
      <c r="AD61" s="48" t="s">
        <v>70</v>
      </c>
      <c r="AE61" s="49" t="s">
        <v>41</v>
      </c>
      <c r="AF61" s="50" t="s">
        <v>42</v>
      </c>
      <c r="AH61" s="48"/>
      <c r="AI61" s="48"/>
      <c r="AJ61" s="48"/>
      <c r="AL61" s="48"/>
      <c r="AM61" s="48"/>
      <c r="AN61" s="48"/>
    </row>
    <row r="62" spans="1:40" s="15" customFormat="1" ht="39.950000000000003" customHeight="1" x14ac:dyDescent="0.25">
      <c r="A62" s="32">
        <v>44</v>
      </c>
      <c r="B62" s="33"/>
      <c r="C62" s="34" t="s">
        <v>123</v>
      </c>
      <c r="D62" s="34" t="s">
        <v>142</v>
      </c>
      <c r="E62" s="35" t="s">
        <v>143</v>
      </c>
      <c r="F62" s="36" t="str">
        <f>DATEDIF(R62,S62,"y") + DATEDIF(V62,W62,"y") + DATEDIF(X62,Y62,"y") + SUM(AH62) &amp; " años " &amp; DATEDIF(R62,S62,"ym") + DATEDIF(V62,W62,"ym") + DATEDIF(X62,Y62,"ym") + SUM(AI62) - SUM(AM62) &amp; " meses " &amp; DATEDIF(R62,S62,"md") + DATEDIF(V62,W62,"md") + DATEDIF(X62,Y62,"md") - SUM(AN62) &amp; " días"</f>
        <v>25 años 10 meses 22 días</v>
      </c>
      <c r="G62" s="37">
        <v>0.75</v>
      </c>
      <c r="H62" s="32" t="str">
        <f t="shared" si="17"/>
        <v>50 años 4 meses 6 días</v>
      </c>
      <c r="I62" s="32" t="str">
        <f t="shared" si="18"/>
        <v>6 años 1 meses 5 días</v>
      </c>
      <c r="J62" s="38"/>
      <c r="K62" s="39"/>
      <c r="L62" s="40"/>
      <c r="M62" s="41">
        <v>32541.77</v>
      </c>
      <c r="N62" s="42">
        <f t="shared" si="12"/>
        <v>24406.327499999999</v>
      </c>
      <c r="O62" s="43"/>
      <c r="P62" s="43" t="s">
        <v>38</v>
      </c>
      <c r="Q62" s="42" t="s">
        <v>39</v>
      </c>
      <c r="R62" s="44">
        <v>38571</v>
      </c>
      <c r="S62" s="45">
        <v>45383</v>
      </c>
      <c r="T62" s="44">
        <v>26994</v>
      </c>
      <c r="U62" s="44">
        <v>43158</v>
      </c>
      <c r="V62" s="46">
        <v>34394</v>
      </c>
      <c r="W62" s="46">
        <v>36320</v>
      </c>
      <c r="X62" s="46">
        <v>36373</v>
      </c>
      <c r="Y62" s="46">
        <v>37093</v>
      </c>
      <c r="Z62" s="13"/>
      <c r="AA62" s="13"/>
      <c r="AB62" s="13"/>
      <c r="AC62" s="47"/>
      <c r="AD62" s="48" t="s">
        <v>70</v>
      </c>
      <c r="AE62" s="49" t="s">
        <v>41</v>
      </c>
      <c r="AF62" s="50" t="s">
        <v>42</v>
      </c>
      <c r="AH62" s="48">
        <v>1</v>
      </c>
      <c r="AI62" s="48">
        <v>1</v>
      </c>
      <c r="AJ62" s="48"/>
      <c r="AL62" s="48"/>
      <c r="AM62" s="48">
        <v>12</v>
      </c>
      <c r="AN62" s="48">
        <v>31</v>
      </c>
    </row>
    <row r="63" spans="1:40" s="15" customFormat="1" ht="39.950000000000003" customHeight="1" x14ac:dyDescent="0.25">
      <c r="A63" s="32">
        <v>45</v>
      </c>
      <c r="B63" s="33"/>
      <c r="C63" s="34" t="s">
        <v>123</v>
      </c>
      <c r="D63" s="34" t="s">
        <v>144</v>
      </c>
      <c r="E63" s="35" t="s">
        <v>145</v>
      </c>
      <c r="F63" s="36" t="str">
        <f t="shared" si="16"/>
        <v>30 años 7 meses 0 días</v>
      </c>
      <c r="G63" s="37">
        <v>0.88</v>
      </c>
      <c r="H63" s="32" t="str">
        <f t="shared" si="17"/>
        <v>48 años 7 meses 22 días</v>
      </c>
      <c r="I63" s="32" t="str">
        <f t="shared" si="18"/>
        <v>7 años 1 meses 0 días</v>
      </c>
      <c r="J63" s="38"/>
      <c r="K63" s="39"/>
      <c r="L63" s="40"/>
      <c r="M63" s="41">
        <v>32541.77</v>
      </c>
      <c r="N63" s="42">
        <f t="shared" si="12"/>
        <v>28636.757600000001</v>
      </c>
      <c r="O63" s="43"/>
      <c r="P63" s="43" t="s">
        <v>38</v>
      </c>
      <c r="Q63" s="42" t="s">
        <v>39</v>
      </c>
      <c r="R63" s="44">
        <v>34213</v>
      </c>
      <c r="S63" s="45">
        <v>45383</v>
      </c>
      <c r="T63" s="44">
        <v>27616</v>
      </c>
      <c r="U63" s="44">
        <v>42795</v>
      </c>
      <c r="V63" s="46"/>
      <c r="W63" s="46"/>
      <c r="X63" s="46"/>
      <c r="Y63" s="46"/>
      <c r="Z63" s="13"/>
      <c r="AA63" s="13"/>
      <c r="AB63" s="13"/>
      <c r="AC63" s="47"/>
      <c r="AD63" s="48" t="s">
        <v>70</v>
      </c>
      <c r="AE63" s="49" t="s">
        <v>41</v>
      </c>
      <c r="AF63" s="50" t="s">
        <v>42</v>
      </c>
      <c r="AH63" s="48"/>
      <c r="AI63" s="48"/>
      <c r="AJ63" s="48"/>
      <c r="AL63" s="48"/>
      <c r="AM63" s="48"/>
      <c r="AN63" s="48"/>
    </row>
    <row r="64" spans="1:40" s="15" customFormat="1" ht="39.950000000000003" customHeight="1" x14ac:dyDescent="0.25">
      <c r="A64" s="32">
        <v>46</v>
      </c>
      <c r="B64" s="33"/>
      <c r="C64" s="34" t="s">
        <v>123</v>
      </c>
      <c r="D64" s="34" t="s">
        <v>146</v>
      </c>
      <c r="E64" s="35" t="s">
        <v>147</v>
      </c>
      <c r="F64" s="36" t="str">
        <f t="shared" si="16"/>
        <v>25 años 8 meses 5 días</v>
      </c>
      <c r="G64" s="37">
        <v>0.75</v>
      </c>
      <c r="H64" s="32" t="str">
        <f t="shared" si="17"/>
        <v>43 años 10 meses 3 días</v>
      </c>
      <c r="I64" s="32" t="str">
        <f t="shared" si="18"/>
        <v>4 años 1 meses 5 días</v>
      </c>
      <c r="J64" s="38"/>
      <c r="K64" s="39"/>
      <c r="L64" s="40"/>
      <c r="M64" s="41">
        <v>31510.28</v>
      </c>
      <c r="N64" s="42">
        <f t="shared" si="12"/>
        <v>23632.71</v>
      </c>
      <c r="O64" s="43"/>
      <c r="P64" s="43" t="s">
        <v>38</v>
      </c>
      <c r="Q64" s="42" t="s">
        <v>39</v>
      </c>
      <c r="R64" s="44">
        <v>37377</v>
      </c>
      <c r="S64" s="45">
        <v>45383</v>
      </c>
      <c r="T64" s="44">
        <v>29370</v>
      </c>
      <c r="U64" s="44">
        <v>43888</v>
      </c>
      <c r="V64" s="46">
        <v>35156</v>
      </c>
      <c r="W64" s="46">
        <v>36531</v>
      </c>
      <c r="X64" s="46"/>
      <c r="Y64" s="46"/>
      <c r="Z64" s="13"/>
      <c r="AA64" s="13"/>
      <c r="AB64" s="13"/>
      <c r="AC64" s="47"/>
      <c r="AD64" s="48" t="s">
        <v>148</v>
      </c>
      <c r="AE64" s="49" t="s">
        <v>41</v>
      </c>
      <c r="AF64" s="50" t="s">
        <v>42</v>
      </c>
      <c r="AH64" s="48">
        <v>1</v>
      </c>
      <c r="AI64" s="48"/>
      <c r="AJ64" s="48"/>
      <c r="AL64" s="48"/>
      <c r="AM64" s="48">
        <v>12</v>
      </c>
      <c r="AN64" s="48"/>
    </row>
    <row r="65" spans="1:40" s="15" customFormat="1" ht="39.950000000000003" customHeight="1" x14ac:dyDescent="0.25">
      <c r="A65" s="32">
        <v>47</v>
      </c>
      <c r="B65" s="33"/>
      <c r="C65" s="34" t="s">
        <v>123</v>
      </c>
      <c r="D65" s="34" t="s">
        <v>149</v>
      </c>
      <c r="E65" s="35" t="s">
        <v>150</v>
      </c>
      <c r="F65" s="36" t="str">
        <f t="shared" si="16"/>
        <v>30 años 7 meses 0 días</v>
      </c>
      <c r="G65" s="37">
        <v>0.88</v>
      </c>
      <c r="H65" s="32" t="str">
        <f t="shared" si="17"/>
        <v>52 años 1 meses 3 días</v>
      </c>
      <c r="I65" s="32" t="str">
        <f t="shared" si="18"/>
        <v>9 años 1 meses 5 días</v>
      </c>
      <c r="J65" s="38"/>
      <c r="K65" s="39"/>
      <c r="L65" s="40"/>
      <c r="M65" s="41">
        <v>32541.77</v>
      </c>
      <c r="N65" s="42">
        <f t="shared" si="12"/>
        <v>28636.757600000001</v>
      </c>
      <c r="O65" s="43"/>
      <c r="P65" s="43" t="s">
        <v>38</v>
      </c>
      <c r="Q65" s="42" t="s">
        <v>39</v>
      </c>
      <c r="R65" s="44">
        <v>34213</v>
      </c>
      <c r="S65" s="45">
        <v>45383</v>
      </c>
      <c r="T65" s="44">
        <v>26358</v>
      </c>
      <c r="U65" s="44">
        <v>42062</v>
      </c>
      <c r="V65" s="46"/>
      <c r="W65" s="46"/>
      <c r="X65" s="46"/>
      <c r="Y65" s="46"/>
      <c r="Z65" s="13"/>
      <c r="AA65" s="13"/>
      <c r="AB65" s="13"/>
      <c r="AC65" s="47"/>
      <c r="AD65" s="48" t="s">
        <v>148</v>
      </c>
      <c r="AE65" s="49" t="s">
        <v>41</v>
      </c>
      <c r="AF65" s="50" t="s">
        <v>42</v>
      </c>
      <c r="AH65" s="48"/>
      <c r="AI65" s="48"/>
      <c r="AJ65" s="48"/>
      <c r="AL65" s="48"/>
      <c r="AM65" s="48"/>
      <c r="AN65" s="48"/>
    </row>
    <row r="66" spans="1:40" s="15" customFormat="1" ht="39.950000000000003" customHeight="1" x14ac:dyDescent="0.25">
      <c r="A66" s="32">
        <v>48</v>
      </c>
      <c r="B66" s="33"/>
      <c r="C66" s="34" t="s">
        <v>123</v>
      </c>
      <c r="D66" s="34" t="s">
        <v>151</v>
      </c>
      <c r="E66" s="35" t="s">
        <v>152</v>
      </c>
      <c r="F66" s="36" t="str">
        <f t="shared" si="16"/>
        <v>23 años 2 meses 0 días</v>
      </c>
      <c r="G66" s="37">
        <v>0.67500000000000004</v>
      </c>
      <c r="H66" s="32" t="str">
        <f t="shared" si="17"/>
        <v>60 años 3 meses 11 días</v>
      </c>
      <c r="I66" s="32" t="str">
        <f t="shared" si="18"/>
        <v>8 años 1 meses 0 días</v>
      </c>
      <c r="J66" s="38"/>
      <c r="K66" s="39"/>
      <c r="L66" s="40"/>
      <c r="M66" s="41">
        <v>32541.78</v>
      </c>
      <c r="N66" s="42">
        <f t="shared" si="12"/>
        <v>21965.701499999999</v>
      </c>
      <c r="O66" s="43"/>
      <c r="P66" s="43" t="s">
        <v>38</v>
      </c>
      <c r="Q66" s="42" t="s">
        <v>39</v>
      </c>
      <c r="R66" s="44">
        <v>36923</v>
      </c>
      <c r="S66" s="45">
        <v>45383</v>
      </c>
      <c r="T66" s="44">
        <v>23366</v>
      </c>
      <c r="U66" s="44">
        <v>42430</v>
      </c>
      <c r="V66" s="46"/>
      <c r="W66" s="46"/>
      <c r="X66" s="46"/>
      <c r="Y66" s="46"/>
      <c r="Z66" s="13"/>
      <c r="AA66" s="13"/>
      <c r="AB66" s="13"/>
      <c r="AC66" s="47"/>
      <c r="AD66" s="48" t="s">
        <v>93</v>
      </c>
      <c r="AE66" s="49" t="s">
        <v>41</v>
      </c>
      <c r="AF66" s="50" t="s">
        <v>42</v>
      </c>
      <c r="AH66" s="48"/>
      <c r="AI66" s="48"/>
      <c r="AJ66" s="48"/>
      <c r="AL66" s="48"/>
      <c r="AM66" s="48"/>
      <c r="AN66" s="48"/>
    </row>
    <row r="67" spans="1:40" s="15" customFormat="1" ht="39.950000000000003" customHeight="1" x14ac:dyDescent="0.25">
      <c r="A67" s="32">
        <v>49</v>
      </c>
      <c r="B67" s="32"/>
      <c r="C67" s="55" t="s">
        <v>123</v>
      </c>
      <c r="D67" s="55" t="s">
        <v>153</v>
      </c>
      <c r="E67" s="57" t="s">
        <v>154</v>
      </c>
      <c r="F67" s="36" t="str">
        <f>DATEDIF(R67,S67,"y") + DATEDIF(V67,W67,"y") + DATEDIF(X67,Y67,"y") + SUM(AH67) &amp; " años " &amp; DATEDIF(R67,S67,"ym") + DATEDIF(V67,W67,"ym") + DATEDIF(X67,Y67,"ym") + SUM(AI67) - SUM(AM67) &amp; " meses " &amp; DATEDIF(R67,S67,"md") + DATEDIF(V67,W67,"md") + DATEDIF(X67,Y67,"md") - SUM(AN67) &amp; " días"</f>
        <v>28 años 11 meses 0 días</v>
      </c>
      <c r="G67" s="53">
        <v>1</v>
      </c>
      <c r="H67" s="32" t="str">
        <f>DATEDIF(T67,S67,"y") &amp; " años " &amp; DATEDIF(T67,S67,"ym") &amp; " meses " &amp; DATEDIF(T67,S67,"md") &amp; " días"</f>
        <v>49 años 5 meses 30 días</v>
      </c>
      <c r="I67" s="32" t="str">
        <f>DATEDIF(U67,S67,"y") &amp; " años " &amp; DATEDIF(U67,S67,"ym") &amp; " meses " &amp; DATEDIF(U67,S67,"md") &amp; " días"</f>
        <v>8 años 1 meses 0 días</v>
      </c>
      <c r="J67" s="38"/>
      <c r="K67" s="39"/>
      <c r="L67" s="40"/>
      <c r="M67" s="58">
        <v>32541.78</v>
      </c>
      <c r="N67" s="42">
        <f>M67*G67</f>
        <v>32541.78</v>
      </c>
      <c r="O67" s="43" t="s">
        <v>155</v>
      </c>
      <c r="P67" s="43" t="s">
        <v>78</v>
      </c>
      <c r="Q67" s="42" t="s">
        <v>79</v>
      </c>
      <c r="R67" s="59">
        <v>34821</v>
      </c>
      <c r="S67" s="60">
        <v>45383</v>
      </c>
      <c r="T67" s="59">
        <v>27304</v>
      </c>
      <c r="U67" s="59">
        <v>42430</v>
      </c>
      <c r="V67" s="46"/>
      <c r="W67" s="46"/>
      <c r="X67" s="46"/>
      <c r="Y67" s="46"/>
      <c r="Z67" s="13"/>
      <c r="AA67" s="13"/>
      <c r="AB67" s="13"/>
      <c r="AC67" s="47"/>
      <c r="AD67" s="48" t="s">
        <v>70</v>
      </c>
      <c r="AE67" s="49" t="s">
        <v>41</v>
      </c>
      <c r="AF67" s="50" t="s">
        <v>42</v>
      </c>
      <c r="AH67" s="48"/>
      <c r="AI67" s="48">
        <v>1</v>
      </c>
      <c r="AJ67" s="48"/>
      <c r="AL67" s="48"/>
      <c r="AM67" s="48"/>
      <c r="AN67" s="48">
        <v>30</v>
      </c>
    </row>
    <row r="68" spans="1:40" s="15" customFormat="1" ht="39.950000000000003" customHeight="1" x14ac:dyDescent="0.25">
      <c r="A68" s="32">
        <v>50</v>
      </c>
      <c r="B68" s="32"/>
      <c r="C68" s="52" t="s">
        <v>123</v>
      </c>
      <c r="D68" s="61" t="s">
        <v>156</v>
      </c>
      <c r="E68" s="62" t="s">
        <v>157</v>
      </c>
      <c r="F68" s="36" t="str">
        <f t="shared" ref="F68:F70" si="19">DATEDIF(R68,S68,"y") + DATEDIF(V68,W68,"y") + DATEDIF(X68,Y68,"y") + SUM(AH68) &amp; " años " &amp; DATEDIF(R68,S68,"ym") + DATEDIF(V68,W68,"ym") + DATEDIF(X68,Y68,"ym") + SUM(AI68) - SUM(AM68) &amp; " meses " &amp; DATEDIF(R68,S68,"md") + DATEDIF(V68,W68,"md") + DATEDIF(X68,Y68,"md") - SUM(AN68) &amp; " días"</f>
        <v>26 años 4 meses 27 días</v>
      </c>
      <c r="G68" s="53">
        <v>1</v>
      </c>
      <c r="H68" s="32" t="str">
        <f t="shared" ref="H68:H70" si="20">DATEDIF(T68,S68,"y") &amp; " años " &amp; DATEDIF(T68,S68,"ym") &amp; " meses " &amp; DATEDIF(T68,S68,"md") &amp; " días"</f>
        <v>53 años 7 meses 1 días</v>
      </c>
      <c r="I68" s="32" t="str">
        <f t="shared" ref="I68:I70" si="21">DATEDIF(U68,S68,"y") &amp; " años " &amp; DATEDIF(U68,S68,"ym") &amp; " meses " &amp; DATEDIF(U68,S68,"md") &amp; " días"</f>
        <v>7 años 1 meses 0 días</v>
      </c>
      <c r="J68" s="38"/>
      <c r="K68" s="39"/>
      <c r="L68" s="40"/>
      <c r="M68" s="42">
        <v>32541.78</v>
      </c>
      <c r="N68" s="42">
        <f t="shared" ref="N68:N70" si="22">M68*G68</f>
        <v>32541.78</v>
      </c>
      <c r="O68" s="43" t="s">
        <v>155</v>
      </c>
      <c r="P68" s="43" t="s">
        <v>78</v>
      </c>
      <c r="Q68" s="42" t="s">
        <v>79</v>
      </c>
      <c r="R68" s="63">
        <v>39661</v>
      </c>
      <c r="S68" s="63">
        <v>45383</v>
      </c>
      <c r="T68" s="64">
        <v>25811</v>
      </c>
      <c r="U68" s="64">
        <v>42795</v>
      </c>
      <c r="V68" s="46">
        <v>34578</v>
      </c>
      <c r="W68" s="46">
        <v>36416</v>
      </c>
      <c r="X68" s="46">
        <v>37544</v>
      </c>
      <c r="Y68" s="46">
        <v>39629</v>
      </c>
      <c r="Z68" s="54"/>
      <c r="AA68" s="54"/>
      <c r="AB68" s="54"/>
      <c r="AC68" s="47"/>
      <c r="AD68" s="48" t="s">
        <v>53</v>
      </c>
      <c r="AE68" s="49" t="s">
        <v>41</v>
      </c>
      <c r="AF68" s="50" t="s">
        <v>42</v>
      </c>
      <c r="AH68" s="48">
        <v>1</v>
      </c>
      <c r="AI68" s="48"/>
      <c r="AJ68" s="48"/>
      <c r="AL68" s="48"/>
      <c r="AM68" s="48">
        <v>12</v>
      </c>
      <c r="AN68" s="48"/>
    </row>
    <row r="69" spans="1:40" s="15" customFormat="1" ht="39.950000000000003" customHeight="1" x14ac:dyDescent="0.25">
      <c r="A69" s="32">
        <v>51</v>
      </c>
      <c r="B69" s="32"/>
      <c r="C69" s="52" t="s">
        <v>123</v>
      </c>
      <c r="D69" s="61" t="s">
        <v>158</v>
      </c>
      <c r="E69" s="62" t="s">
        <v>159</v>
      </c>
      <c r="F69" s="36" t="str">
        <f t="shared" ref="F69" si="23">DATEDIF(R69,S69,"y") + DATEDIF(V69,W69,"y") + DATEDIF(X69,Y69,"y") + SUM(AH69) &amp; " años " &amp; DATEDIF(R69,S69,"ym") + DATEDIF(V69,W69,"ym") + DATEDIF(X69,Y69,"ym") + SUM(AI69) - SUM(AM69) &amp; " meses " &amp; DATEDIF(R69,S69,"md") + DATEDIF(V69,W69,"md") + DATEDIF(X69,Y69,"md") - SUM(AN69) &amp; " días"</f>
        <v>23 años 6 meses 17 días</v>
      </c>
      <c r="G69" s="53">
        <v>1</v>
      </c>
      <c r="H69" s="32" t="str">
        <f t="shared" si="20"/>
        <v>43 años 7 meses 9 días</v>
      </c>
      <c r="I69" s="32" t="str">
        <f t="shared" si="21"/>
        <v>7 años 1 meses 0 días</v>
      </c>
      <c r="J69" s="38"/>
      <c r="K69" s="39"/>
      <c r="L69" s="40"/>
      <c r="M69" s="42">
        <v>32541.78</v>
      </c>
      <c r="N69" s="42">
        <f t="shared" si="22"/>
        <v>32541.78</v>
      </c>
      <c r="O69" s="43" t="s">
        <v>155</v>
      </c>
      <c r="P69" s="43" t="s">
        <v>78</v>
      </c>
      <c r="Q69" s="42" t="s">
        <v>79</v>
      </c>
      <c r="R69" s="63">
        <v>36784</v>
      </c>
      <c r="S69" s="63">
        <v>45383</v>
      </c>
      <c r="T69" s="64">
        <v>29456</v>
      </c>
      <c r="U69" s="64">
        <v>42795</v>
      </c>
      <c r="V69" s="46"/>
      <c r="W69" s="46"/>
      <c r="X69" s="46"/>
      <c r="Y69" s="46"/>
      <c r="Z69" s="54"/>
      <c r="AA69" s="54"/>
      <c r="AB69" s="54"/>
      <c r="AC69" s="47"/>
      <c r="AD69" s="48" t="s">
        <v>53</v>
      </c>
      <c r="AE69" s="49" t="s">
        <v>41</v>
      </c>
      <c r="AF69" s="50" t="s">
        <v>42</v>
      </c>
      <c r="AH69" s="48"/>
      <c r="AI69" s="48"/>
      <c r="AJ69" s="48"/>
      <c r="AL69" s="48"/>
      <c r="AM69" s="48"/>
      <c r="AN69" s="48"/>
    </row>
    <row r="70" spans="1:40" s="15" customFormat="1" ht="39.950000000000003" customHeight="1" x14ac:dyDescent="0.25">
      <c r="A70" s="32">
        <v>52</v>
      </c>
      <c r="B70" s="32"/>
      <c r="C70" s="52" t="s">
        <v>123</v>
      </c>
      <c r="D70" s="61" t="s">
        <v>160</v>
      </c>
      <c r="E70" s="62" t="s">
        <v>161</v>
      </c>
      <c r="F70" s="36" t="str">
        <f t="shared" si="19"/>
        <v>27 años 1 meses 10 días</v>
      </c>
      <c r="G70" s="53">
        <v>1</v>
      </c>
      <c r="H70" s="32" t="str">
        <f t="shared" si="20"/>
        <v>47 años 11 meses 5 días</v>
      </c>
      <c r="I70" s="32" t="str">
        <f t="shared" si="21"/>
        <v>6 años 1 meses 5 días</v>
      </c>
      <c r="J70" s="38"/>
      <c r="K70" s="39"/>
      <c r="L70" s="40"/>
      <c r="M70" s="42">
        <v>32541.78</v>
      </c>
      <c r="N70" s="42">
        <f t="shared" si="22"/>
        <v>32541.78</v>
      </c>
      <c r="O70" s="43" t="s">
        <v>155</v>
      </c>
      <c r="P70" s="43" t="s">
        <v>78</v>
      </c>
      <c r="Q70" s="42" t="s">
        <v>79</v>
      </c>
      <c r="R70" s="63">
        <v>35704</v>
      </c>
      <c r="S70" s="63">
        <v>45383</v>
      </c>
      <c r="T70" s="64">
        <v>27877</v>
      </c>
      <c r="U70" s="64">
        <v>43158</v>
      </c>
      <c r="V70" s="46">
        <v>35065</v>
      </c>
      <c r="W70" s="46">
        <v>35288</v>
      </c>
      <c r="X70" s="46"/>
      <c r="Y70" s="46"/>
      <c r="Z70" s="54"/>
      <c r="AA70" s="54"/>
      <c r="AB70" s="54"/>
      <c r="AC70" s="47"/>
      <c r="AD70" s="48" t="s">
        <v>53</v>
      </c>
      <c r="AE70" s="49" t="s">
        <v>41</v>
      </c>
      <c r="AF70" s="50" t="s">
        <v>42</v>
      </c>
      <c r="AH70" s="48">
        <v>1</v>
      </c>
      <c r="AI70" s="48"/>
      <c r="AJ70" s="48"/>
      <c r="AL70" s="48"/>
      <c r="AM70" s="48">
        <v>12</v>
      </c>
      <c r="AN70" s="48"/>
    </row>
    <row r="71" spans="1:40" s="15" customFormat="1" ht="39.950000000000003" customHeight="1" x14ac:dyDescent="0.25">
      <c r="A71" s="32">
        <v>53</v>
      </c>
      <c r="B71" s="57"/>
      <c r="C71" s="55" t="s">
        <v>162</v>
      </c>
      <c r="D71" s="55" t="s">
        <v>163</v>
      </c>
      <c r="E71" s="57" t="s">
        <v>164</v>
      </c>
      <c r="F71" s="36" t="str">
        <f>DATEDIF(R71,S71,"y") + DATEDIF(V71,W71,"y") + DATEDIF(X71,Y71,"y") + SUM(AH71) &amp; " años " &amp; DATEDIF(R71,S71,"ym") + DATEDIF(V71,W71,"ym") + DATEDIF(X71,Y71,"ym") + SUM(AI71) - SUM(AM71) &amp; " meses " &amp; DATEDIF(R71,S71,"md") + DATEDIF(V71,W71,"md") + DATEDIF(X71,Y71,"md") - SUM(AN71) &amp; " días"</f>
        <v>26 años 8 meses 10 días</v>
      </c>
      <c r="G71" s="53">
        <v>0.77500000000000002</v>
      </c>
      <c r="H71" s="32" t="str">
        <f>DATEDIF(T71,S71,"y") &amp; " años " &amp; DATEDIF(T71,S71,"ym") &amp; " meses " &amp; DATEDIF(T71,S71,"md") &amp; " días"</f>
        <v>44 años 7 meses 16 días</v>
      </c>
      <c r="I71" s="32" t="str">
        <f>DATEDIF(U71,S71,"y") &amp; " años " &amp; DATEDIF(U71,S71,"ym") &amp; " meses " &amp; DATEDIF(U71,S71,"md") &amp; " días"</f>
        <v>6 años 8 meses 25 días</v>
      </c>
      <c r="J71" s="38"/>
      <c r="K71" s="39"/>
      <c r="L71" s="40"/>
      <c r="M71" s="58">
        <v>18000</v>
      </c>
      <c r="N71" s="42">
        <f>M71*G71</f>
        <v>13950</v>
      </c>
      <c r="O71" s="43" t="s">
        <v>165</v>
      </c>
      <c r="P71" s="43" t="s">
        <v>78</v>
      </c>
      <c r="Q71" s="42" t="s">
        <v>166</v>
      </c>
      <c r="R71" s="59">
        <v>33482</v>
      </c>
      <c r="S71" s="60">
        <v>43231</v>
      </c>
      <c r="T71" s="59">
        <v>26932</v>
      </c>
      <c r="U71" s="59">
        <v>40771</v>
      </c>
      <c r="V71" s="46"/>
      <c r="W71" s="46"/>
      <c r="X71" s="46"/>
      <c r="Y71" s="46"/>
      <c r="Z71" s="13"/>
      <c r="AA71" s="13"/>
      <c r="AB71" s="13"/>
      <c r="AC71" s="47"/>
      <c r="AD71" s="48" t="s">
        <v>70</v>
      </c>
      <c r="AE71" s="49" t="s">
        <v>41</v>
      </c>
      <c r="AF71" s="50" t="s">
        <v>42</v>
      </c>
      <c r="AH71" s="48"/>
      <c r="AI71" s="48"/>
      <c r="AJ71" s="48"/>
      <c r="AL71" s="48"/>
      <c r="AM71" s="48"/>
      <c r="AN71" s="48"/>
    </row>
    <row r="72" spans="1:40" s="15" customFormat="1" ht="39.950000000000003" customHeight="1" x14ac:dyDescent="0.25">
      <c r="A72" s="32">
        <v>54</v>
      </c>
      <c r="B72" s="33"/>
      <c r="C72" s="34" t="s">
        <v>167</v>
      </c>
      <c r="D72" s="34" t="s">
        <v>168</v>
      </c>
      <c r="E72" s="35" t="s">
        <v>169</v>
      </c>
      <c r="F72" s="36" t="str">
        <f t="shared" ref="F72:F78" si="24">DATEDIF(R72,S72,"y") + DATEDIF(V72,W72,"y") + DATEDIF(X72,Y72,"y") + SUM(AH72) &amp; " años " &amp; DATEDIF(R72,S72,"ym") + DATEDIF(V72,W72,"ym") + DATEDIF(X72,Y72,"ym") + SUM(AI72) - SUM(AM72) &amp; " meses " &amp; DATEDIF(R72,S72,"md") + DATEDIF(V72,W72,"md") + DATEDIF(X72,Y72,"md") - SUM(AN72) &amp; " días"</f>
        <v>23 años 0 meses 7 días</v>
      </c>
      <c r="G72" s="37">
        <v>0.67500000000000004</v>
      </c>
      <c r="H72" s="32" t="str">
        <f t="shared" ref="H72:H81" si="25">DATEDIF(T72,S72,"y") &amp; " años " &amp; DATEDIF(T72,S72,"ym") &amp; " meses " &amp; DATEDIF(T72,S72,"md") &amp; " días"</f>
        <v>64 años 3 meses 0 días</v>
      </c>
      <c r="I72" s="32" t="str">
        <f t="shared" ref="I72:I81" si="26">DATEDIF(U72,S72,"y") &amp; " años " &amp; DATEDIF(U72,S72,"ym") &amp; " meses " &amp; DATEDIF(U72,S72,"md") &amp; " días"</f>
        <v>8 años 1 meses 0 días</v>
      </c>
      <c r="J72" s="38"/>
      <c r="K72" s="39"/>
      <c r="L72" s="40"/>
      <c r="M72" s="41">
        <f>31510.27+8000</f>
        <v>39510.270000000004</v>
      </c>
      <c r="N72" s="42">
        <f t="shared" ref="N72:N81" si="27">M72*G72</f>
        <v>26669.432250000005</v>
      </c>
      <c r="O72" s="43"/>
      <c r="P72" s="43" t="s">
        <v>38</v>
      </c>
      <c r="Q72" s="42" t="s">
        <v>39</v>
      </c>
      <c r="R72" s="44">
        <v>36975</v>
      </c>
      <c r="S72" s="45">
        <v>45383</v>
      </c>
      <c r="T72" s="44">
        <v>21916</v>
      </c>
      <c r="U72" s="44">
        <v>42430</v>
      </c>
      <c r="V72" s="46"/>
      <c r="W72" s="46"/>
      <c r="X72" s="46"/>
      <c r="Y72" s="46"/>
      <c r="Z72" s="13" t="s">
        <v>52</v>
      </c>
      <c r="AA72" s="13"/>
      <c r="AB72" s="13"/>
      <c r="AC72" s="47"/>
      <c r="AD72" s="48" t="s">
        <v>53</v>
      </c>
      <c r="AE72" s="49" t="s">
        <v>41</v>
      </c>
      <c r="AF72" s="50" t="s">
        <v>42</v>
      </c>
      <c r="AH72" s="48"/>
      <c r="AI72" s="48"/>
      <c r="AJ72" s="48"/>
      <c r="AL72" s="48"/>
      <c r="AM72" s="48"/>
      <c r="AN72" s="48"/>
    </row>
    <row r="73" spans="1:40" s="15" customFormat="1" ht="39.950000000000003" customHeight="1" x14ac:dyDescent="0.25">
      <c r="A73" s="32">
        <v>55</v>
      </c>
      <c r="B73" s="33"/>
      <c r="C73" s="34" t="s">
        <v>167</v>
      </c>
      <c r="D73" s="34" t="s">
        <v>170</v>
      </c>
      <c r="E73" s="35" t="s">
        <v>171</v>
      </c>
      <c r="F73" s="36" t="str">
        <f t="shared" si="24"/>
        <v>26 años 6 meses 0 días</v>
      </c>
      <c r="G73" s="37">
        <v>0.77500000000000002</v>
      </c>
      <c r="H73" s="32" t="str">
        <f t="shared" si="25"/>
        <v>54 años 3 meses 0 días</v>
      </c>
      <c r="I73" s="32" t="str">
        <f t="shared" si="26"/>
        <v>10 años 6 meses 24 días</v>
      </c>
      <c r="J73" s="38" t="s">
        <v>18</v>
      </c>
      <c r="K73" s="39"/>
      <c r="L73" s="40"/>
      <c r="M73" s="41">
        <f>31510.27</f>
        <v>31510.27</v>
      </c>
      <c r="N73" s="42">
        <f t="shared" si="27"/>
        <v>24420.45925</v>
      </c>
      <c r="O73" s="43"/>
      <c r="P73" s="43" t="s">
        <v>38</v>
      </c>
      <c r="Q73" s="42" t="s">
        <v>39</v>
      </c>
      <c r="R73" s="44">
        <v>35704</v>
      </c>
      <c r="S73" s="45">
        <v>45383</v>
      </c>
      <c r="T73" s="44">
        <v>25569</v>
      </c>
      <c r="U73" s="44">
        <v>41525</v>
      </c>
      <c r="V73" s="46"/>
      <c r="W73" s="46"/>
      <c r="X73" s="46"/>
      <c r="Y73" s="46"/>
      <c r="Z73" s="13"/>
      <c r="AA73" s="13"/>
      <c r="AB73" s="13"/>
      <c r="AC73" s="47"/>
      <c r="AD73" s="48" t="s">
        <v>53</v>
      </c>
      <c r="AE73" s="49" t="s">
        <v>41</v>
      </c>
      <c r="AF73" s="50" t="s">
        <v>42</v>
      </c>
      <c r="AH73" s="48"/>
      <c r="AI73" s="48"/>
      <c r="AJ73" s="48"/>
      <c r="AL73" s="48"/>
      <c r="AM73" s="48"/>
      <c r="AN73" s="48"/>
    </row>
    <row r="74" spans="1:40" s="15" customFormat="1" ht="39.950000000000003" customHeight="1" x14ac:dyDescent="0.25">
      <c r="A74" s="32">
        <v>56</v>
      </c>
      <c r="B74" s="33"/>
      <c r="C74" s="34" t="s">
        <v>167</v>
      </c>
      <c r="D74" s="34" t="s">
        <v>172</v>
      </c>
      <c r="E74" s="35" t="s">
        <v>173</v>
      </c>
      <c r="F74" s="36" t="str">
        <f t="shared" si="24"/>
        <v>28 años 2 meses 0 días</v>
      </c>
      <c r="G74" s="37">
        <v>0.8</v>
      </c>
      <c r="H74" s="32" t="str">
        <f t="shared" si="25"/>
        <v>46 años 6 meses 17 días</v>
      </c>
      <c r="I74" s="32" t="str">
        <f t="shared" si="26"/>
        <v>9 años 1 meses 5 días</v>
      </c>
      <c r="J74" s="38"/>
      <c r="K74" s="39"/>
      <c r="L74" s="40"/>
      <c r="M74" s="41">
        <f>31510.28</f>
        <v>31510.28</v>
      </c>
      <c r="N74" s="42">
        <f t="shared" si="27"/>
        <v>25208.224000000002</v>
      </c>
      <c r="O74" s="43"/>
      <c r="P74" s="43" t="s">
        <v>38</v>
      </c>
      <c r="Q74" s="42" t="s">
        <v>39</v>
      </c>
      <c r="R74" s="44">
        <v>35096</v>
      </c>
      <c r="S74" s="45">
        <v>45383</v>
      </c>
      <c r="T74" s="44">
        <v>28383</v>
      </c>
      <c r="U74" s="44">
        <v>42062</v>
      </c>
      <c r="V74" s="46"/>
      <c r="W74" s="46"/>
      <c r="X74" s="46"/>
      <c r="Y74" s="46"/>
      <c r="Z74" s="13"/>
      <c r="AA74" s="13"/>
      <c r="AB74" s="13"/>
      <c r="AC74" s="47"/>
      <c r="AD74" s="48" t="s">
        <v>53</v>
      </c>
      <c r="AE74" s="49" t="s">
        <v>41</v>
      </c>
      <c r="AF74" s="50" t="s">
        <v>42</v>
      </c>
      <c r="AH74" s="48"/>
      <c r="AI74" s="48"/>
      <c r="AJ74" s="48"/>
      <c r="AL74" s="48"/>
      <c r="AM74" s="48"/>
      <c r="AN74" s="48"/>
    </row>
    <row r="75" spans="1:40" s="15" customFormat="1" ht="39.950000000000003" customHeight="1" x14ac:dyDescent="0.25">
      <c r="A75" s="32">
        <v>57</v>
      </c>
      <c r="B75" s="33"/>
      <c r="C75" s="34" t="s">
        <v>167</v>
      </c>
      <c r="D75" s="34" t="s">
        <v>174</v>
      </c>
      <c r="E75" s="35" t="s">
        <v>175</v>
      </c>
      <c r="F75" s="36" t="str">
        <f t="shared" si="24"/>
        <v>26 años 1 meses 17 días</v>
      </c>
      <c r="G75" s="37">
        <v>0.75</v>
      </c>
      <c r="H75" s="32" t="str">
        <f t="shared" si="25"/>
        <v>59 años 8 meses 27 días</v>
      </c>
      <c r="I75" s="32" t="str">
        <f t="shared" si="26"/>
        <v>13 años 1 meses 0 días</v>
      </c>
      <c r="J75" s="38" t="s">
        <v>18</v>
      </c>
      <c r="K75" s="39"/>
      <c r="L75" s="40"/>
      <c r="M75" s="41">
        <f>31510.28</f>
        <v>31510.28</v>
      </c>
      <c r="N75" s="42">
        <f t="shared" si="27"/>
        <v>23632.71</v>
      </c>
      <c r="O75" s="43"/>
      <c r="P75" s="43" t="s">
        <v>38</v>
      </c>
      <c r="Q75" s="42" t="s">
        <v>39</v>
      </c>
      <c r="R75" s="44">
        <v>35841</v>
      </c>
      <c r="S75" s="45">
        <v>45383</v>
      </c>
      <c r="T75" s="44">
        <v>23563</v>
      </c>
      <c r="U75" s="44">
        <v>40603</v>
      </c>
      <c r="V75" s="46"/>
      <c r="W75" s="46"/>
      <c r="X75" s="46"/>
      <c r="Y75" s="46"/>
      <c r="Z75" s="13"/>
      <c r="AA75" s="13"/>
      <c r="AB75" s="13"/>
      <c r="AC75" s="47"/>
      <c r="AD75" s="48" t="s">
        <v>53</v>
      </c>
      <c r="AE75" s="49" t="s">
        <v>41</v>
      </c>
      <c r="AF75" s="50" t="s">
        <v>42</v>
      </c>
      <c r="AH75" s="48"/>
      <c r="AI75" s="48"/>
      <c r="AJ75" s="48"/>
      <c r="AL75" s="48"/>
      <c r="AM75" s="48"/>
      <c r="AN75" s="48"/>
    </row>
    <row r="76" spans="1:40" s="15" customFormat="1" ht="39.950000000000003" customHeight="1" x14ac:dyDescent="0.25">
      <c r="A76" s="32">
        <v>58</v>
      </c>
      <c r="B76" s="33"/>
      <c r="C76" s="34" t="s">
        <v>167</v>
      </c>
      <c r="D76" s="34" t="s">
        <v>176</v>
      </c>
      <c r="E76" s="35" t="s">
        <v>177</v>
      </c>
      <c r="F76" s="36" t="str">
        <f t="shared" si="24"/>
        <v>26 años 8 meses 25 días</v>
      </c>
      <c r="G76" s="37">
        <v>0.77500000000000002</v>
      </c>
      <c r="H76" s="32" t="str">
        <f t="shared" si="25"/>
        <v>47 años 2 meses 18 días</v>
      </c>
      <c r="I76" s="32" t="str">
        <f t="shared" si="26"/>
        <v>10 años 6 meses 24 días</v>
      </c>
      <c r="J76" s="38" t="s">
        <v>18</v>
      </c>
      <c r="K76" s="39"/>
      <c r="L76" s="40"/>
      <c r="M76" s="41">
        <f>31510.28</f>
        <v>31510.28</v>
      </c>
      <c r="N76" s="42">
        <f t="shared" si="27"/>
        <v>24420.467000000001</v>
      </c>
      <c r="O76" s="43"/>
      <c r="P76" s="43"/>
      <c r="Q76" s="42" t="s">
        <v>39</v>
      </c>
      <c r="R76" s="44">
        <v>35961</v>
      </c>
      <c r="S76" s="45">
        <v>45383</v>
      </c>
      <c r="T76" s="44">
        <v>28139</v>
      </c>
      <c r="U76" s="44">
        <v>41525</v>
      </c>
      <c r="V76" s="46">
        <v>34821</v>
      </c>
      <c r="W76" s="46">
        <v>35165</v>
      </c>
      <c r="X76" s="46"/>
      <c r="Y76" s="46"/>
      <c r="Z76" s="13"/>
      <c r="AA76" s="13"/>
      <c r="AB76" s="13"/>
      <c r="AC76" s="47"/>
      <c r="AD76" s="48" t="s">
        <v>40</v>
      </c>
      <c r="AE76" s="49" t="s">
        <v>41</v>
      </c>
      <c r="AF76" s="56"/>
      <c r="AH76" s="48">
        <v>1</v>
      </c>
      <c r="AI76" s="48"/>
      <c r="AJ76" s="48"/>
      <c r="AL76" s="48"/>
      <c r="AM76" s="48">
        <v>12</v>
      </c>
      <c r="AN76" s="48"/>
    </row>
    <row r="77" spans="1:40" s="15" customFormat="1" ht="39.950000000000003" customHeight="1" x14ac:dyDescent="0.25">
      <c r="A77" s="32">
        <v>59</v>
      </c>
      <c r="B77" s="33"/>
      <c r="C77" s="34" t="s">
        <v>167</v>
      </c>
      <c r="D77" s="34" t="s">
        <v>178</v>
      </c>
      <c r="E77" s="35" t="s">
        <v>179</v>
      </c>
      <c r="F77" s="36" t="str">
        <f t="shared" si="24"/>
        <v>22 años 10 meses 22 días</v>
      </c>
      <c r="G77" s="37">
        <v>0.67500000000000004</v>
      </c>
      <c r="H77" s="32" t="str">
        <f t="shared" si="25"/>
        <v>47 años 5 meses 3 días</v>
      </c>
      <c r="I77" s="32" t="str">
        <f t="shared" si="26"/>
        <v>4 años 1 meses 5 días</v>
      </c>
      <c r="J77" s="38"/>
      <c r="K77" s="39"/>
      <c r="L77" s="40"/>
      <c r="M77" s="41">
        <v>30394.94</v>
      </c>
      <c r="N77" s="42">
        <f t="shared" si="27"/>
        <v>20516.584500000001</v>
      </c>
      <c r="O77" s="43"/>
      <c r="P77" s="43" t="s">
        <v>38</v>
      </c>
      <c r="Q77" s="42" t="s">
        <v>39</v>
      </c>
      <c r="R77" s="44">
        <v>37021</v>
      </c>
      <c r="S77" s="45">
        <v>45383</v>
      </c>
      <c r="T77" s="44">
        <v>28062</v>
      </c>
      <c r="U77" s="44">
        <v>43888</v>
      </c>
      <c r="V77" s="46"/>
      <c r="W77" s="46"/>
      <c r="X77" s="46"/>
      <c r="Y77" s="46"/>
      <c r="Z77" s="13"/>
      <c r="AA77" s="13"/>
      <c r="AB77" s="13"/>
      <c r="AC77" s="47"/>
      <c r="AD77" s="48" t="s">
        <v>40</v>
      </c>
      <c r="AE77" s="49" t="s">
        <v>41</v>
      </c>
      <c r="AF77" s="50" t="s">
        <v>42</v>
      </c>
      <c r="AH77" s="48"/>
      <c r="AI77" s="48"/>
      <c r="AJ77" s="48"/>
      <c r="AL77" s="48"/>
      <c r="AM77" s="48"/>
      <c r="AN77" s="48"/>
    </row>
    <row r="78" spans="1:40" s="15" customFormat="1" ht="39.950000000000003" customHeight="1" x14ac:dyDescent="0.25">
      <c r="A78" s="32">
        <v>60</v>
      </c>
      <c r="B78" s="33"/>
      <c r="C78" s="34" t="s">
        <v>167</v>
      </c>
      <c r="D78" s="34" t="s">
        <v>180</v>
      </c>
      <c r="E78" s="35" t="s">
        <v>181</v>
      </c>
      <c r="F78" s="36" t="str">
        <f t="shared" si="24"/>
        <v>27 años 4 meses 4 días</v>
      </c>
      <c r="G78" s="37">
        <v>0.77500000000000002</v>
      </c>
      <c r="H78" s="32" t="str">
        <f t="shared" si="25"/>
        <v>46 años 6 meses 16 días</v>
      </c>
      <c r="I78" s="32" t="str">
        <f t="shared" si="26"/>
        <v>9 años 1 meses 5 días</v>
      </c>
      <c r="J78" s="38"/>
      <c r="K78" s="39"/>
      <c r="L78" s="40"/>
      <c r="M78" s="41">
        <f>31510.28</f>
        <v>31510.28</v>
      </c>
      <c r="N78" s="42">
        <f t="shared" si="27"/>
        <v>24420.467000000001</v>
      </c>
      <c r="O78" s="43"/>
      <c r="P78" s="43" t="s">
        <v>38</v>
      </c>
      <c r="Q78" s="42" t="s">
        <v>39</v>
      </c>
      <c r="R78" s="44">
        <v>36008</v>
      </c>
      <c r="S78" s="45">
        <v>45383</v>
      </c>
      <c r="T78" s="44">
        <v>28384</v>
      </c>
      <c r="U78" s="44">
        <v>42062</v>
      </c>
      <c r="V78" s="46">
        <v>35076</v>
      </c>
      <c r="W78" s="46">
        <v>35689</v>
      </c>
      <c r="X78" s="46"/>
      <c r="Y78" s="46"/>
      <c r="Z78" s="13"/>
      <c r="AA78" s="13"/>
      <c r="AB78" s="13"/>
      <c r="AC78" s="47"/>
      <c r="AD78" s="48" t="s">
        <v>40</v>
      </c>
      <c r="AE78" s="49" t="s">
        <v>41</v>
      </c>
      <c r="AF78" s="50" t="s">
        <v>42</v>
      </c>
      <c r="AH78" s="48">
        <v>1</v>
      </c>
      <c r="AI78" s="48"/>
      <c r="AJ78" s="48"/>
      <c r="AL78" s="48"/>
      <c r="AM78" s="48">
        <v>12</v>
      </c>
      <c r="AN78" s="48"/>
    </row>
    <row r="79" spans="1:40" s="15" customFormat="1" ht="39.950000000000003" customHeight="1" x14ac:dyDescent="0.25">
      <c r="A79" s="32">
        <v>61</v>
      </c>
      <c r="B79" s="32"/>
      <c r="C79" s="55" t="s">
        <v>167</v>
      </c>
      <c r="D79" s="55" t="s">
        <v>182</v>
      </c>
      <c r="E79" s="65" t="s">
        <v>183</v>
      </c>
      <c r="F79" s="32" t="str">
        <f t="shared" ref="F79:F81" si="28">DATEDIF(R79,S79,"y") + DATEDIF(V79,W79,"y") + DATEDIF(X79,Y79,"y") + SUM(AH79) &amp; " años " &amp; DATEDIF(R79,S79,"ym") + DATEDIF(V79,W79,"ym") + DATEDIF(X79,Y79,"ym") + SUM(AI79) - SUM(AM79) &amp; " meses " &amp; DATEDIF(R79,S79,"md") + DATEDIF(V79,W79,"md") + DATEDIF(X79,Y79,"md") - SUM(AN79) &amp; " días"</f>
        <v>24 años 10 meses 27 días</v>
      </c>
      <c r="G79" s="53">
        <v>1</v>
      </c>
      <c r="H79" s="32" t="str">
        <f t="shared" si="25"/>
        <v>45 años 7 meses 29 días</v>
      </c>
      <c r="I79" s="32" t="str">
        <f t="shared" si="26"/>
        <v>8 años 1 meses 0 días</v>
      </c>
      <c r="J79" s="38"/>
      <c r="K79" s="39"/>
      <c r="L79" s="40"/>
      <c r="M79" s="58">
        <v>31510.28</v>
      </c>
      <c r="N79" s="42">
        <f t="shared" si="27"/>
        <v>31510.28</v>
      </c>
      <c r="O79" s="43" t="s">
        <v>155</v>
      </c>
      <c r="P79" s="43" t="s">
        <v>78</v>
      </c>
      <c r="Q79" s="42" t="s">
        <v>79</v>
      </c>
      <c r="R79" s="59">
        <v>37544</v>
      </c>
      <c r="S79" s="60">
        <v>45383</v>
      </c>
      <c r="T79" s="59">
        <v>28705</v>
      </c>
      <c r="U79" s="59">
        <v>42430</v>
      </c>
      <c r="V79" s="46">
        <v>35462</v>
      </c>
      <c r="W79" s="46">
        <v>36718</v>
      </c>
      <c r="X79" s="46"/>
      <c r="Y79" s="46"/>
      <c r="Z79" s="13"/>
      <c r="AA79" s="13"/>
      <c r="AB79" s="13"/>
      <c r="AC79" s="47"/>
      <c r="AD79" s="48" t="s">
        <v>53</v>
      </c>
      <c r="AE79" s="49" t="s">
        <v>41</v>
      </c>
      <c r="AF79" s="50" t="s">
        <v>42</v>
      </c>
      <c r="AH79" s="48"/>
      <c r="AI79" s="48"/>
      <c r="AJ79" s="48"/>
      <c r="AL79" s="48"/>
      <c r="AM79" s="48"/>
      <c r="AN79" s="48"/>
    </row>
    <row r="80" spans="1:40" s="15" customFormat="1" ht="39.950000000000003" customHeight="1" x14ac:dyDescent="0.25">
      <c r="A80" s="32">
        <v>62</v>
      </c>
      <c r="B80" s="32"/>
      <c r="C80" s="55" t="s">
        <v>167</v>
      </c>
      <c r="D80" s="55" t="s">
        <v>184</v>
      </c>
      <c r="E80" s="65" t="s">
        <v>185</v>
      </c>
      <c r="F80" s="32" t="str">
        <f t="shared" si="28"/>
        <v>24 años 5 meses 17 días</v>
      </c>
      <c r="G80" s="53">
        <v>1</v>
      </c>
      <c r="H80" s="32" t="str">
        <f t="shared" si="25"/>
        <v>54 años 3 meses 0 días</v>
      </c>
      <c r="I80" s="32" t="str">
        <f t="shared" si="26"/>
        <v>7 años 1 meses 0 días</v>
      </c>
      <c r="J80" s="38"/>
      <c r="K80" s="39"/>
      <c r="L80" s="40"/>
      <c r="M80" s="58">
        <v>31510.28</v>
      </c>
      <c r="N80" s="42">
        <f t="shared" si="27"/>
        <v>31510.28</v>
      </c>
      <c r="O80" s="43" t="s">
        <v>155</v>
      </c>
      <c r="P80" s="43" t="s">
        <v>78</v>
      </c>
      <c r="Q80" s="42" t="s">
        <v>79</v>
      </c>
      <c r="R80" s="59">
        <v>36693</v>
      </c>
      <c r="S80" s="60">
        <v>45383</v>
      </c>
      <c r="T80" s="59">
        <v>25569</v>
      </c>
      <c r="U80" s="59">
        <v>42795</v>
      </c>
      <c r="V80" s="46">
        <v>32540</v>
      </c>
      <c r="W80" s="46">
        <v>32783</v>
      </c>
      <c r="X80" s="46"/>
      <c r="Y80" s="46"/>
      <c r="Z80" s="13"/>
      <c r="AA80" s="13"/>
      <c r="AB80" s="13"/>
      <c r="AC80" s="47"/>
      <c r="AD80" s="48" t="s">
        <v>96</v>
      </c>
      <c r="AE80" s="49" t="s">
        <v>41</v>
      </c>
      <c r="AF80" s="50" t="s">
        <v>42</v>
      </c>
      <c r="AH80" s="48">
        <v>1</v>
      </c>
      <c r="AI80" s="48"/>
      <c r="AJ80" s="48"/>
      <c r="AL80" s="48"/>
      <c r="AM80" s="48">
        <v>12</v>
      </c>
      <c r="AN80" s="48"/>
    </row>
    <row r="81" spans="1:40" s="15" customFormat="1" ht="39.950000000000003" customHeight="1" x14ac:dyDescent="0.25">
      <c r="A81" s="32">
        <v>63</v>
      </c>
      <c r="B81" s="32"/>
      <c r="C81" s="34" t="s">
        <v>167</v>
      </c>
      <c r="D81" s="34" t="s">
        <v>186</v>
      </c>
      <c r="E81" s="66" t="s">
        <v>187</v>
      </c>
      <c r="F81" s="32" t="str">
        <f t="shared" si="28"/>
        <v>23 años 1 meses 2 días</v>
      </c>
      <c r="G81" s="53">
        <v>1</v>
      </c>
      <c r="H81" s="32" t="str">
        <f t="shared" si="25"/>
        <v>52 años 1 meses 23 días</v>
      </c>
      <c r="I81" s="32" t="str">
        <f t="shared" si="26"/>
        <v>6 años 1 meses 5 días</v>
      </c>
      <c r="J81" s="38"/>
      <c r="K81" s="39"/>
      <c r="L81" s="40"/>
      <c r="M81" s="58">
        <v>31510.28</v>
      </c>
      <c r="N81" s="42">
        <f t="shared" si="27"/>
        <v>31510.28</v>
      </c>
      <c r="O81" s="43" t="s">
        <v>155</v>
      </c>
      <c r="P81" s="43"/>
      <c r="Q81" s="42" t="s">
        <v>79</v>
      </c>
      <c r="R81" s="44">
        <v>38412</v>
      </c>
      <c r="S81" s="45">
        <v>45383</v>
      </c>
      <c r="T81" s="44">
        <v>26338</v>
      </c>
      <c r="U81" s="44">
        <v>43158</v>
      </c>
      <c r="V81" s="46">
        <v>36557</v>
      </c>
      <c r="W81" s="46">
        <v>38020</v>
      </c>
      <c r="X81" s="46"/>
      <c r="Y81" s="46"/>
      <c r="Z81" s="13"/>
      <c r="AA81" s="13"/>
      <c r="AB81" s="13"/>
      <c r="AC81" s="47"/>
      <c r="AD81" s="48" t="s">
        <v>93</v>
      </c>
      <c r="AE81" s="49" t="s">
        <v>41</v>
      </c>
      <c r="AF81" s="56"/>
      <c r="AH81" s="48"/>
      <c r="AI81" s="48"/>
      <c r="AJ81" s="48"/>
      <c r="AL81" s="48"/>
      <c r="AM81" s="48"/>
      <c r="AN81" s="48"/>
    </row>
    <row r="82" spans="1:40" s="15" customFormat="1" ht="39.950000000000003" customHeight="1" x14ac:dyDescent="0.25">
      <c r="A82" s="32">
        <v>64</v>
      </c>
      <c r="B82" s="35"/>
      <c r="C82" s="34" t="s">
        <v>188</v>
      </c>
      <c r="D82" s="34" t="s">
        <v>189</v>
      </c>
      <c r="E82" s="35" t="s">
        <v>190</v>
      </c>
      <c r="F82" s="36" t="str">
        <f>DATEDIF(R82,S82,"y") + DATEDIF(V82,W82,"y") + DATEDIF(X82,Y82,"y") + SUM(AH82) &amp; " años " &amp; DATEDIF(R82,S82,"ym") + DATEDIF(V82,W82,"ym") + DATEDIF(X82,Y82,"ym") + SUM(AI82) - SUM(AM82) &amp; " meses " &amp; DATEDIF(R82,S82,"md") + DATEDIF(V82,W82,"md") + DATEDIF(X82,Y82,"md") - SUM(AN82) &amp; " días"</f>
        <v>20 años 0 meses 3 días</v>
      </c>
      <c r="G82" s="53">
        <v>0.6</v>
      </c>
      <c r="H82" s="32" t="str">
        <f>DATEDIF(T82,S82,"y") &amp; " años " &amp; DATEDIF(T82,S82,"ym") &amp; " meses " &amp; DATEDIF(T82,S82,"md") &amp; " días"</f>
        <v>47 años 2 meses 13 días</v>
      </c>
      <c r="I82" s="32" t="str">
        <f>DATEDIF(U82,S82,"y") &amp; " años " &amp; DATEDIF(U82,S82,"ym") &amp; " meses " &amp; DATEDIF(U82,S82,"md") &amp; " días"</f>
        <v>3 años 10 meses 15 días</v>
      </c>
      <c r="J82" s="38"/>
      <c r="K82" s="39"/>
      <c r="L82" s="40"/>
      <c r="M82" s="41">
        <v>22588.39</v>
      </c>
      <c r="N82" s="67">
        <f>M82*G82</f>
        <v>13553.034</v>
      </c>
      <c r="O82" s="43" t="s">
        <v>191</v>
      </c>
      <c r="P82" s="43" t="s">
        <v>38</v>
      </c>
      <c r="Q82" s="42" t="s">
        <v>192</v>
      </c>
      <c r="R82" s="44">
        <v>37994</v>
      </c>
      <c r="S82" s="45">
        <v>45302</v>
      </c>
      <c r="T82" s="44">
        <v>28062</v>
      </c>
      <c r="U82" s="44">
        <v>43888</v>
      </c>
      <c r="V82" s="46"/>
      <c r="W82" s="46"/>
      <c r="X82" s="46"/>
      <c r="Y82" s="46"/>
      <c r="Z82" s="13"/>
      <c r="AA82" s="13"/>
      <c r="AB82" s="13"/>
      <c r="AC82" s="47"/>
      <c r="AD82" s="48" t="s">
        <v>148</v>
      </c>
      <c r="AE82" s="49" t="s">
        <v>41</v>
      </c>
      <c r="AF82" s="50" t="s">
        <v>42</v>
      </c>
      <c r="AH82" s="48"/>
      <c r="AI82" s="48"/>
      <c r="AJ82" s="48"/>
      <c r="AL82" s="48"/>
      <c r="AM82" s="48"/>
      <c r="AN82" s="48"/>
    </row>
    <row r="83" spans="1:40" s="15" customFormat="1" ht="39.950000000000003" customHeight="1" x14ac:dyDescent="0.25">
      <c r="A83" s="32">
        <v>65</v>
      </c>
      <c r="B83" s="35"/>
      <c r="C83" s="34" t="s">
        <v>188</v>
      </c>
      <c r="D83" s="34" t="s">
        <v>193</v>
      </c>
      <c r="E83" s="35" t="s">
        <v>194</v>
      </c>
      <c r="F83" s="36" t="str">
        <f t="shared" ref="F83:F86" si="29">DATEDIF(R83,S83,"y") + DATEDIF(V83,W83,"y") + DATEDIF(X83,Y83,"y") + SUM(AH83) &amp; " años " &amp; DATEDIF(R83,S83,"ym") + DATEDIF(V83,W83,"ym") + DATEDIF(X83,Y83,"ym") + SUM(AI83) - SUM(AM83) &amp; " meses " &amp; DATEDIF(R83,S83,"md") + DATEDIF(V83,W83,"md") + DATEDIF(X83,Y83,"md") - SUM(AN83) &amp; " días"</f>
        <v>20 años 0 meses 7 días</v>
      </c>
      <c r="G83" s="37">
        <v>0.6</v>
      </c>
      <c r="H83" s="32" t="str">
        <f t="shared" ref="H83:H89" si="30">DATEDIF(T83,S83,"y") &amp; " años " &amp; DATEDIF(T83,S83,"ym") &amp; " meses " &amp; DATEDIF(T83,S83,"md") &amp; " días"</f>
        <v>40 años 2 meses 6 días</v>
      </c>
      <c r="I83" s="32" t="str">
        <f t="shared" ref="I83:I89" si="31">DATEDIF(U83,S83,"y") &amp; " años " &amp; DATEDIF(U83,S83,"ym") &amp; " meses " &amp; DATEDIF(U83,S83,"md") &amp; " días"</f>
        <v>3 años 9 meses 15 días</v>
      </c>
      <c r="J83" s="38"/>
      <c r="K83" s="39"/>
      <c r="L83" s="40"/>
      <c r="M83" s="41">
        <v>22588.39</v>
      </c>
      <c r="N83" s="67">
        <f t="shared" ref="N83:N89" si="32">M83*G83</f>
        <v>13553.034</v>
      </c>
      <c r="O83" s="43" t="s">
        <v>191</v>
      </c>
      <c r="P83" s="43" t="s">
        <v>38</v>
      </c>
      <c r="Q83" s="42" t="s">
        <v>192</v>
      </c>
      <c r="R83" s="44">
        <v>37960</v>
      </c>
      <c r="S83" s="45">
        <v>45272</v>
      </c>
      <c r="T83" s="44">
        <v>30595</v>
      </c>
      <c r="U83" s="44">
        <v>43888</v>
      </c>
      <c r="V83" s="46"/>
      <c r="W83" s="46"/>
      <c r="X83" s="46"/>
      <c r="Y83" s="46"/>
      <c r="Z83" s="13"/>
      <c r="AA83" s="13"/>
      <c r="AB83" s="13"/>
      <c r="AC83" s="47"/>
      <c r="AD83" s="48" t="s">
        <v>148</v>
      </c>
      <c r="AE83" s="49" t="s">
        <v>41</v>
      </c>
      <c r="AF83" s="50" t="s">
        <v>42</v>
      </c>
      <c r="AH83" s="48"/>
      <c r="AI83" s="48"/>
      <c r="AJ83" s="48"/>
      <c r="AL83" s="48"/>
      <c r="AM83" s="48"/>
      <c r="AN83" s="48"/>
    </row>
    <row r="84" spans="1:40" s="15" customFormat="1" ht="39.950000000000003" customHeight="1" x14ac:dyDescent="0.25">
      <c r="A84" s="32">
        <v>66</v>
      </c>
      <c r="B84" s="35"/>
      <c r="C84" s="34" t="s">
        <v>188</v>
      </c>
      <c r="D84" s="34" t="s">
        <v>195</v>
      </c>
      <c r="E84" s="35" t="s">
        <v>196</v>
      </c>
      <c r="F84" s="36" t="str">
        <f t="shared" si="29"/>
        <v>20 años 0 meses 1 días</v>
      </c>
      <c r="G84" s="37">
        <v>0.6</v>
      </c>
      <c r="H84" s="32" t="str">
        <f t="shared" si="30"/>
        <v>52 años 7 meses 4 días</v>
      </c>
      <c r="I84" s="32" t="str">
        <f t="shared" si="31"/>
        <v>7 años 9 meses 1 días</v>
      </c>
      <c r="J84" s="38"/>
      <c r="K84" s="39"/>
      <c r="L84" s="40"/>
      <c r="M84" s="41">
        <v>23826.3</v>
      </c>
      <c r="N84" s="67">
        <f t="shared" si="32"/>
        <v>14295.779999999999</v>
      </c>
      <c r="O84" s="43" t="s">
        <v>191</v>
      </c>
      <c r="P84" s="43" t="s">
        <v>38</v>
      </c>
      <c r="Q84" s="42" t="s">
        <v>192</v>
      </c>
      <c r="R84" s="44">
        <v>37956</v>
      </c>
      <c r="S84" s="45">
        <v>45262</v>
      </c>
      <c r="T84" s="44">
        <v>26051</v>
      </c>
      <c r="U84" s="44">
        <v>42430</v>
      </c>
      <c r="V84" s="46"/>
      <c r="W84" s="46"/>
      <c r="X84" s="46"/>
      <c r="Y84" s="46"/>
      <c r="Z84" s="13"/>
      <c r="AA84" s="13"/>
      <c r="AB84" s="13"/>
      <c r="AC84" s="47"/>
      <c r="AD84" s="48" t="s">
        <v>148</v>
      </c>
      <c r="AE84" s="49" t="s">
        <v>41</v>
      </c>
      <c r="AF84" s="50" t="s">
        <v>42</v>
      </c>
      <c r="AH84" s="48"/>
      <c r="AI84" s="48"/>
      <c r="AJ84" s="48"/>
      <c r="AL84" s="48"/>
      <c r="AM84" s="48"/>
      <c r="AN84" s="48"/>
    </row>
    <row r="85" spans="1:40" s="15" customFormat="1" ht="39.950000000000003" customHeight="1" x14ac:dyDescent="0.25">
      <c r="A85" s="32">
        <v>67</v>
      </c>
      <c r="B85" s="35"/>
      <c r="C85" s="34" t="s">
        <v>188</v>
      </c>
      <c r="D85" s="34" t="s">
        <v>197</v>
      </c>
      <c r="E85" s="35" t="s">
        <v>198</v>
      </c>
      <c r="F85" s="36" t="str">
        <f t="shared" si="29"/>
        <v>24 años 0 meses 0 días</v>
      </c>
      <c r="G85" s="37">
        <v>0.7</v>
      </c>
      <c r="H85" s="32" t="str">
        <f t="shared" si="30"/>
        <v>41 años 2 meses 18 días</v>
      </c>
      <c r="I85" s="32" t="str">
        <f t="shared" si="31"/>
        <v>6 años 10 meses 10 días</v>
      </c>
      <c r="J85" s="38"/>
      <c r="K85" s="39"/>
      <c r="L85" s="40"/>
      <c r="M85" s="41">
        <v>23826.3</v>
      </c>
      <c r="N85" s="67">
        <f t="shared" si="32"/>
        <v>16678.41</v>
      </c>
      <c r="O85" s="43" t="s">
        <v>191</v>
      </c>
      <c r="P85" s="43" t="s">
        <v>38</v>
      </c>
      <c r="Q85" s="42" t="s">
        <v>192</v>
      </c>
      <c r="R85" s="44">
        <v>36536</v>
      </c>
      <c r="S85" s="45">
        <v>45302</v>
      </c>
      <c r="T85" s="44">
        <v>30248</v>
      </c>
      <c r="U85" s="44">
        <v>42795</v>
      </c>
      <c r="V85" s="46"/>
      <c r="W85" s="46"/>
      <c r="X85" s="46"/>
      <c r="Y85" s="46"/>
      <c r="Z85" s="13"/>
      <c r="AA85" s="13"/>
      <c r="AB85" s="13"/>
      <c r="AC85" s="47"/>
      <c r="AD85" s="48" t="s">
        <v>148</v>
      </c>
      <c r="AE85" s="49" t="s">
        <v>41</v>
      </c>
      <c r="AF85" s="50" t="s">
        <v>42</v>
      </c>
      <c r="AH85" s="48"/>
      <c r="AI85" s="48"/>
      <c r="AJ85" s="48"/>
      <c r="AL85" s="48"/>
      <c r="AM85" s="48"/>
      <c r="AN85" s="48"/>
    </row>
    <row r="86" spans="1:40" s="15" customFormat="1" ht="39.950000000000003" customHeight="1" x14ac:dyDescent="0.25">
      <c r="A86" s="32">
        <v>68</v>
      </c>
      <c r="B86" s="35"/>
      <c r="C86" s="34" t="s">
        <v>188</v>
      </c>
      <c r="D86" s="34" t="s">
        <v>199</v>
      </c>
      <c r="E86" s="35" t="s">
        <v>200</v>
      </c>
      <c r="F86" s="36" t="str">
        <f t="shared" si="29"/>
        <v>24 años 0 meses 1 días</v>
      </c>
      <c r="G86" s="37">
        <v>0.7</v>
      </c>
      <c r="H86" s="32" t="str">
        <f t="shared" si="30"/>
        <v>54 años 0 meses 1 días</v>
      </c>
      <c r="I86" s="32" t="str">
        <f t="shared" si="31"/>
        <v>7 años 10 meses 1 días</v>
      </c>
      <c r="J86" s="38"/>
      <c r="K86" s="39"/>
      <c r="L86" s="40"/>
      <c r="M86" s="41">
        <v>23826.3</v>
      </c>
      <c r="N86" s="67">
        <f t="shared" si="32"/>
        <v>16678.41</v>
      </c>
      <c r="O86" s="43" t="s">
        <v>191</v>
      </c>
      <c r="P86" s="43" t="s">
        <v>38</v>
      </c>
      <c r="Q86" s="42" t="s">
        <v>192</v>
      </c>
      <c r="R86" s="44">
        <v>36526</v>
      </c>
      <c r="S86" s="45">
        <v>45293</v>
      </c>
      <c r="T86" s="44">
        <v>25569</v>
      </c>
      <c r="U86" s="44">
        <v>42430</v>
      </c>
      <c r="V86" s="46"/>
      <c r="W86" s="46"/>
      <c r="X86" s="46"/>
      <c r="Y86" s="46"/>
      <c r="Z86" s="13"/>
      <c r="AA86" s="13"/>
      <c r="AB86" s="13"/>
      <c r="AC86" s="47"/>
      <c r="AD86" s="48" t="s">
        <v>148</v>
      </c>
      <c r="AE86" s="49" t="s">
        <v>41</v>
      </c>
      <c r="AF86" s="50" t="s">
        <v>42</v>
      </c>
      <c r="AH86" s="48"/>
      <c r="AI86" s="48"/>
      <c r="AJ86" s="48"/>
      <c r="AL86" s="48"/>
      <c r="AM86" s="48"/>
      <c r="AN86" s="48"/>
    </row>
    <row r="87" spans="1:40" s="15" customFormat="1" ht="39.950000000000003" customHeight="1" x14ac:dyDescent="0.25">
      <c r="A87" s="32">
        <v>69</v>
      </c>
      <c r="B87" s="32"/>
      <c r="C87" s="34" t="s">
        <v>201</v>
      </c>
      <c r="D87" s="34" t="s">
        <v>202</v>
      </c>
      <c r="E87" s="35" t="s">
        <v>203</v>
      </c>
      <c r="F87" s="36" t="str">
        <f t="shared" ref="F87:F89" si="33">DATEDIF(R87,S87,"y") + DATEDIF(V87,W87,"y") + DATEDIF(X87,Y87,"y") + SUM(AH87) &amp; " años " &amp; DATEDIF(R87,S87,"ym") + DATEDIF(V87,W87,"ym") + DATEDIF(X87,Y87,"ym") + SUM(AI87) - SUM(AM87) &amp; " meses " &amp; DATEDIF(R87,S87,"md") + DATEDIF(V87,W87,"md") + DATEDIF(X87,Y87,"md") - SUM(AN87) &amp; " días"</f>
        <v>23 años 10 meses 0 días</v>
      </c>
      <c r="G87" s="37">
        <v>0.7</v>
      </c>
      <c r="H87" s="32" t="str">
        <f t="shared" si="30"/>
        <v>60 años 4 meses 16 días</v>
      </c>
      <c r="I87" s="32" t="str">
        <f t="shared" si="31"/>
        <v>10 años 1 meses 0 días</v>
      </c>
      <c r="J87" s="38"/>
      <c r="K87" s="39"/>
      <c r="L87" s="40"/>
      <c r="M87" s="41">
        <v>30394.94</v>
      </c>
      <c r="N87" s="42">
        <f t="shared" si="32"/>
        <v>21276.457999999999</v>
      </c>
      <c r="O87" s="43"/>
      <c r="P87" s="43" t="s">
        <v>38</v>
      </c>
      <c r="Q87" s="42" t="s">
        <v>192</v>
      </c>
      <c r="R87" s="44">
        <v>36678</v>
      </c>
      <c r="S87" s="45">
        <v>45383</v>
      </c>
      <c r="T87" s="44">
        <v>23331</v>
      </c>
      <c r="U87" s="44">
        <v>41699</v>
      </c>
      <c r="V87" s="46"/>
      <c r="W87" s="46"/>
      <c r="X87" s="46"/>
      <c r="Y87" s="46"/>
      <c r="Z87" s="13"/>
      <c r="AA87" s="13"/>
      <c r="AB87" s="13"/>
      <c r="AC87" s="47"/>
      <c r="AD87" s="48" t="s">
        <v>40</v>
      </c>
      <c r="AE87" s="49" t="s">
        <v>41</v>
      </c>
      <c r="AF87" s="50" t="s">
        <v>42</v>
      </c>
      <c r="AH87" s="48"/>
      <c r="AI87" s="48"/>
      <c r="AJ87" s="48"/>
      <c r="AL87" s="48"/>
      <c r="AM87" s="48"/>
      <c r="AN87" s="48"/>
    </row>
    <row r="88" spans="1:40" s="15" customFormat="1" ht="39.950000000000003" customHeight="1" x14ac:dyDescent="0.25">
      <c r="A88" s="32">
        <v>70</v>
      </c>
      <c r="B88" s="32"/>
      <c r="C88" s="34" t="s">
        <v>201</v>
      </c>
      <c r="D88" s="34" t="s">
        <v>204</v>
      </c>
      <c r="E88" s="35" t="s">
        <v>205</v>
      </c>
      <c r="F88" s="36" t="str">
        <f t="shared" si="33"/>
        <v>23 años 9 meses 0 días</v>
      </c>
      <c r="G88" s="37">
        <v>0.7</v>
      </c>
      <c r="H88" s="32" t="str">
        <f t="shared" si="30"/>
        <v>51 años 3 meses 0 días</v>
      </c>
      <c r="I88" s="32" t="str">
        <f t="shared" si="31"/>
        <v>10 años 1 meses 0 días</v>
      </c>
      <c r="J88" s="38"/>
      <c r="K88" s="39"/>
      <c r="L88" s="40"/>
      <c r="M88" s="41">
        <v>30394.94</v>
      </c>
      <c r="N88" s="42">
        <f t="shared" si="32"/>
        <v>21276.457999999999</v>
      </c>
      <c r="O88" s="43"/>
      <c r="P88" s="43" t="s">
        <v>38</v>
      </c>
      <c r="Q88" s="42" t="s">
        <v>39</v>
      </c>
      <c r="R88" s="44">
        <v>36708</v>
      </c>
      <c r="S88" s="45">
        <v>45383</v>
      </c>
      <c r="T88" s="44">
        <v>26665</v>
      </c>
      <c r="U88" s="44">
        <v>41699</v>
      </c>
      <c r="V88" s="46"/>
      <c r="W88" s="46"/>
      <c r="X88" s="46"/>
      <c r="Y88" s="46"/>
      <c r="Z88" s="13"/>
      <c r="AA88" s="13"/>
      <c r="AB88" s="13"/>
      <c r="AC88" s="47"/>
      <c r="AD88" s="48" t="s">
        <v>40</v>
      </c>
      <c r="AE88" s="49" t="s">
        <v>41</v>
      </c>
      <c r="AF88" s="50" t="s">
        <v>42</v>
      </c>
      <c r="AH88" s="48"/>
      <c r="AI88" s="48"/>
      <c r="AJ88" s="48"/>
      <c r="AL88" s="48"/>
      <c r="AM88" s="48"/>
      <c r="AN88" s="48"/>
    </row>
    <row r="89" spans="1:40" s="15" customFormat="1" ht="39.950000000000003" customHeight="1" x14ac:dyDescent="0.25">
      <c r="A89" s="32">
        <v>71</v>
      </c>
      <c r="B89" s="32"/>
      <c r="C89" s="34" t="s">
        <v>201</v>
      </c>
      <c r="D89" s="34" t="s">
        <v>206</v>
      </c>
      <c r="E89" s="35" t="s">
        <v>207</v>
      </c>
      <c r="F89" s="36" t="str">
        <f t="shared" si="33"/>
        <v>23 años 11 meses 0 días</v>
      </c>
      <c r="G89" s="37">
        <v>0.7</v>
      </c>
      <c r="H89" s="32" t="str">
        <f t="shared" si="30"/>
        <v>51 años 3 meses 0 días</v>
      </c>
      <c r="I89" s="32" t="str">
        <f t="shared" si="31"/>
        <v>10 años 1 meses 0 días</v>
      </c>
      <c r="J89" s="38"/>
      <c r="K89" s="39"/>
      <c r="L89" s="40"/>
      <c r="M89" s="41">
        <v>30394.94</v>
      </c>
      <c r="N89" s="42">
        <f t="shared" si="32"/>
        <v>21276.457999999999</v>
      </c>
      <c r="O89" s="43"/>
      <c r="P89" s="43" t="s">
        <v>38</v>
      </c>
      <c r="Q89" s="42" t="s">
        <v>39</v>
      </c>
      <c r="R89" s="44">
        <v>36647</v>
      </c>
      <c r="S89" s="45">
        <v>45383</v>
      </c>
      <c r="T89" s="44">
        <v>26665</v>
      </c>
      <c r="U89" s="44">
        <v>41699</v>
      </c>
      <c r="V89" s="46"/>
      <c r="W89" s="46"/>
      <c r="X89" s="46"/>
      <c r="Y89" s="46"/>
      <c r="Z89" s="13"/>
      <c r="AA89" s="13"/>
      <c r="AB89" s="13"/>
      <c r="AC89" s="47"/>
      <c r="AD89" s="48" t="s">
        <v>40</v>
      </c>
      <c r="AE89" s="49" t="s">
        <v>41</v>
      </c>
      <c r="AF89" s="50" t="s">
        <v>42</v>
      </c>
      <c r="AH89" s="48"/>
      <c r="AI89" s="48"/>
      <c r="AJ89" s="48"/>
      <c r="AL89" s="48"/>
      <c r="AM89" s="48"/>
      <c r="AN89" s="48"/>
    </row>
    <row r="90" spans="1:40" s="15" customFormat="1" ht="39.950000000000003" customHeight="1" x14ac:dyDescent="0.25">
      <c r="A90" s="32">
        <v>72</v>
      </c>
      <c r="B90" s="35"/>
      <c r="C90" s="34" t="s">
        <v>208</v>
      </c>
      <c r="D90" s="34" t="s">
        <v>209</v>
      </c>
      <c r="E90" s="35" t="s">
        <v>210</v>
      </c>
      <c r="F90" s="36" t="str">
        <f>DATEDIF(R90,S90,"y") + DATEDIF(V90,W90,"y") + DATEDIF(X90,Y90,"y") + SUM(AH90) &amp; " años " &amp; DATEDIF(R90,S90,"ym") + DATEDIF(V90,W90,"ym") + DATEDIF(X90,Y90,"ym") + SUM(AI90) - SUM(AM90) &amp; " meses " &amp; DATEDIF(R90,S90,"md") + DATEDIF(V90,W90,"md") + DATEDIF(X90,Y90,"md") - SUM(AN90) &amp; " días"</f>
        <v>20 años 0 meses 1 días</v>
      </c>
      <c r="G90" s="37">
        <v>0.6</v>
      </c>
      <c r="H90" s="32" t="str">
        <f>DATEDIF(T90,S90,"y") &amp; " años " &amp; DATEDIF(T90,S90,"ym") &amp; " meses " &amp; DATEDIF(T90,S90,"md") &amp; " días"</f>
        <v>57 años 2 meses 19 días</v>
      </c>
      <c r="I90" s="32" t="str">
        <f>DATEDIF(U90,S90,"y") &amp; " años " &amp; DATEDIF(U90,S90,"ym") &amp; " meses " &amp; DATEDIF(U90,S90,"md") &amp; " días"</f>
        <v>7 años 10 meses 7 días</v>
      </c>
      <c r="J90" s="38"/>
      <c r="K90" s="39"/>
      <c r="L90" s="40"/>
      <c r="M90" s="41">
        <v>22588.39</v>
      </c>
      <c r="N90" s="67">
        <f>M90*G90</f>
        <v>13553.034</v>
      </c>
      <c r="O90" s="43" t="s">
        <v>191</v>
      </c>
      <c r="P90" s="43" t="s">
        <v>38</v>
      </c>
      <c r="Q90" s="42" t="s">
        <v>192</v>
      </c>
      <c r="R90" s="44">
        <v>37993</v>
      </c>
      <c r="S90" s="45">
        <v>45299</v>
      </c>
      <c r="T90" s="44">
        <v>24400</v>
      </c>
      <c r="U90" s="44">
        <v>42430</v>
      </c>
      <c r="V90" s="46"/>
      <c r="W90" s="46"/>
      <c r="X90" s="46"/>
      <c r="Y90" s="46"/>
      <c r="Z90" s="13"/>
      <c r="AA90" s="13"/>
      <c r="AB90" s="13"/>
      <c r="AC90" s="47"/>
      <c r="AD90" s="48" t="s">
        <v>148</v>
      </c>
      <c r="AE90" s="49" t="s">
        <v>41</v>
      </c>
      <c r="AF90" s="50" t="s">
        <v>42</v>
      </c>
      <c r="AH90" s="48"/>
      <c r="AI90" s="48"/>
      <c r="AJ90" s="48"/>
      <c r="AL90" s="48"/>
      <c r="AM90" s="48"/>
      <c r="AN90" s="48"/>
    </row>
    <row r="91" spans="1:40" s="15" customFormat="1" ht="39.950000000000003" customHeight="1" x14ac:dyDescent="0.25">
      <c r="A91" s="32">
        <v>73</v>
      </c>
      <c r="B91" s="35"/>
      <c r="C91" s="34" t="s">
        <v>208</v>
      </c>
      <c r="D91" s="34" t="s">
        <v>211</v>
      </c>
      <c r="E91" s="35" t="s">
        <v>212</v>
      </c>
      <c r="F91" s="36" t="str">
        <f>DATEDIF(R91,S91,"y") + DATEDIF(V91,W91,"y") + DATEDIF(X91,Y91,"y") + SUM(AH91) &amp; " años " &amp; DATEDIF(R91,S91,"ym") + DATEDIF(V91,W91,"ym") + DATEDIF(X91,Y91,"ym") + SUM(AI91) - SUM(AM91) &amp; " meses " &amp; DATEDIF(R91,S91,"md") + DATEDIF(V91,W91,"md") + DATEDIF(X91,Y91,"md") - SUM(AN91) &amp; " días"</f>
        <v>20 años 0 meses 0 días</v>
      </c>
      <c r="G91" s="37">
        <v>0.6</v>
      </c>
      <c r="H91" s="32" t="str">
        <f>DATEDIF(T91,S91,"y") &amp; " años " &amp; DATEDIF(T91,S91,"ym") &amp; " meses " &amp; DATEDIF(T91,S91,"md") &amp; " días"</f>
        <v>72 años 5 meses 26 días</v>
      </c>
      <c r="I91" s="32" t="str">
        <f>DATEDIF(U91,S91,"y") &amp; " años " &amp; DATEDIF(U91,S91,"ym") &amp; " meses " &amp; DATEDIF(U91,S91,"md") &amp; " días"</f>
        <v>7 años 9 meses 5 días</v>
      </c>
      <c r="J91" s="38"/>
      <c r="K91" s="39"/>
      <c r="L91" s="40"/>
      <c r="M91" s="41">
        <v>22588.39</v>
      </c>
      <c r="N91" s="67">
        <f>M91*G91</f>
        <v>13553.034</v>
      </c>
      <c r="O91" s="43" t="s">
        <v>191</v>
      </c>
      <c r="P91" s="43" t="s">
        <v>38</v>
      </c>
      <c r="Q91" s="42" t="s">
        <v>192</v>
      </c>
      <c r="R91" s="44">
        <v>37961</v>
      </c>
      <c r="S91" s="45">
        <v>45266</v>
      </c>
      <c r="T91" s="44">
        <v>18789</v>
      </c>
      <c r="U91" s="44">
        <v>42430</v>
      </c>
      <c r="V91" s="46"/>
      <c r="W91" s="46"/>
      <c r="X91" s="46"/>
      <c r="Y91" s="46"/>
      <c r="Z91" s="13"/>
      <c r="AA91" s="13"/>
      <c r="AB91" s="13"/>
      <c r="AC91" s="47"/>
      <c r="AD91" s="48" t="s">
        <v>148</v>
      </c>
      <c r="AE91" s="49" t="s">
        <v>41</v>
      </c>
      <c r="AF91" s="50" t="s">
        <v>42</v>
      </c>
      <c r="AH91" s="48"/>
      <c r="AI91" s="48"/>
      <c r="AJ91" s="48"/>
      <c r="AL91" s="48"/>
      <c r="AM91" s="48"/>
      <c r="AN91" s="48"/>
    </row>
    <row r="92" spans="1:40" s="13" customForma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Q92" s="27"/>
      <c r="R92" s="27"/>
    </row>
    <row r="93" spans="1:40" s="12" customFormat="1" ht="15" hidden="1" customHeight="1" x14ac:dyDescent="0.25">
      <c r="A93" s="68" t="s">
        <v>213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  <c r="O93" s="71"/>
      <c r="P93" s="72"/>
      <c r="Q93" s="72"/>
      <c r="R93" s="72"/>
      <c r="S93" s="11"/>
      <c r="T93" s="11"/>
      <c r="Z93" s="13"/>
      <c r="AA93" s="13"/>
      <c r="AB93" s="13"/>
      <c r="AD93" s="14"/>
      <c r="AG93" s="15"/>
      <c r="AH93" s="73" t="s">
        <v>7</v>
      </c>
      <c r="AI93" s="74"/>
      <c r="AJ93" s="75"/>
      <c r="AL93" s="73" t="s">
        <v>8</v>
      </c>
      <c r="AM93" s="74"/>
      <c r="AN93" s="75"/>
    </row>
    <row r="94" spans="1:40" s="79" customFormat="1" ht="42.75" hidden="1" customHeight="1" x14ac:dyDescent="0.25">
      <c r="A94" s="17" t="s">
        <v>9</v>
      </c>
      <c r="B94" s="17" t="s">
        <v>10</v>
      </c>
      <c r="C94" s="18" t="s">
        <v>11</v>
      </c>
      <c r="D94" s="18" t="s">
        <v>12</v>
      </c>
      <c r="E94" s="17" t="s">
        <v>13</v>
      </c>
      <c r="F94" s="19" t="s">
        <v>14</v>
      </c>
      <c r="G94" s="19" t="s">
        <v>15</v>
      </c>
      <c r="H94" s="18" t="s">
        <v>16</v>
      </c>
      <c r="I94" s="20" t="s">
        <v>17</v>
      </c>
      <c r="J94" s="21" t="s">
        <v>214</v>
      </c>
      <c r="K94" s="22"/>
      <c r="L94" s="18"/>
      <c r="M94" s="24" t="s">
        <v>20</v>
      </c>
      <c r="N94" s="24" t="s">
        <v>215</v>
      </c>
      <c r="O94" s="24"/>
      <c r="P94" s="24"/>
      <c r="Q94" s="24"/>
      <c r="R94" s="24"/>
      <c r="S94" s="24" t="s">
        <v>25</v>
      </c>
      <c r="T94" s="24" t="s">
        <v>26</v>
      </c>
      <c r="U94" s="24" t="s">
        <v>27</v>
      </c>
      <c r="V94" s="24" t="s">
        <v>18</v>
      </c>
      <c r="W94" s="24" t="s">
        <v>25</v>
      </c>
      <c r="X94" s="24" t="s">
        <v>26</v>
      </c>
      <c r="Y94" s="24" t="s">
        <v>25</v>
      </c>
      <c r="Z94" s="24" t="s">
        <v>26</v>
      </c>
      <c r="AA94" s="13"/>
      <c r="AB94" s="13"/>
      <c r="AC94" s="76"/>
      <c r="AD94" s="77" t="s">
        <v>28</v>
      </c>
      <c r="AE94" s="77" t="s">
        <v>29</v>
      </c>
      <c r="AF94" s="77" t="s">
        <v>30</v>
      </c>
      <c r="AG94" s="15"/>
      <c r="AH94" s="78" t="s">
        <v>31</v>
      </c>
      <c r="AI94" s="78" t="s">
        <v>32</v>
      </c>
      <c r="AJ94" s="78" t="s">
        <v>33</v>
      </c>
      <c r="AK94" s="15"/>
      <c r="AL94" s="78" t="s">
        <v>31</v>
      </c>
      <c r="AM94" s="78" t="s">
        <v>32</v>
      </c>
      <c r="AN94" s="78" t="s">
        <v>34</v>
      </c>
    </row>
    <row r="95" spans="1:40" s="15" customFormat="1" ht="15" hidden="1" customHeight="1" x14ac:dyDescent="0.25">
      <c r="A95" s="32">
        <v>0</v>
      </c>
      <c r="B95" s="32"/>
      <c r="C95" s="80"/>
      <c r="D95" s="81"/>
      <c r="E95" s="82"/>
      <c r="F95" s="32"/>
      <c r="G95" s="83"/>
      <c r="H95" s="32"/>
      <c r="I95" s="32"/>
      <c r="J95" s="84"/>
      <c r="K95" s="84"/>
      <c r="L95" s="42"/>
      <c r="M95" s="42"/>
      <c r="N95" s="42"/>
      <c r="O95" s="42"/>
      <c r="P95" s="42"/>
      <c r="Q95" s="42"/>
      <c r="R95" s="42"/>
      <c r="S95" s="46"/>
      <c r="T95" s="46"/>
      <c r="U95" s="46"/>
      <c r="V95" s="46"/>
      <c r="W95" s="46"/>
      <c r="X95" s="46"/>
      <c r="Y95" s="46"/>
      <c r="Z95" s="46"/>
      <c r="AA95" s="13"/>
      <c r="AB95" s="13"/>
      <c r="AC95" s="47"/>
      <c r="AD95" s="48"/>
      <c r="AE95" s="49"/>
      <c r="AF95" s="56"/>
      <c r="AH95" s="48"/>
      <c r="AI95" s="48"/>
      <c r="AJ95" s="48"/>
      <c r="AL95" s="48"/>
      <c r="AM95" s="48"/>
      <c r="AN95" s="48"/>
    </row>
    <row r="96" spans="1:40" s="96" customFormat="1" ht="15" hidden="1" customHeight="1" x14ac:dyDescent="0.25">
      <c r="A96" s="85" t="s">
        <v>216</v>
      </c>
      <c r="B96" s="86"/>
      <c r="C96" s="86"/>
      <c r="D96" s="86"/>
      <c r="E96" s="86"/>
      <c r="F96" s="86"/>
      <c r="G96" s="87"/>
      <c r="H96" s="88">
        <f>A95</f>
        <v>0</v>
      </c>
      <c r="I96" s="85" t="s">
        <v>217</v>
      </c>
      <c r="J96" s="86"/>
      <c r="K96" s="86"/>
      <c r="L96" s="87"/>
      <c r="M96" s="89">
        <f>SUM(M95)</f>
        <v>0</v>
      </c>
      <c r="N96" s="90"/>
      <c r="O96" s="90"/>
      <c r="P96" s="90"/>
      <c r="Q96" s="91"/>
      <c r="R96" s="91"/>
      <c r="S96" s="92"/>
      <c r="T96" s="92"/>
      <c r="U96" s="93"/>
      <c r="V96" s="94"/>
      <c r="W96" s="94"/>
      <c r="X96" s="94"/>
      <c r="Y96" s="94"/>
      <c r="Z96" s="94"/>
      <c r="AA96" s="27"/>
      <c r="AB96" s="27"/>
      <c r="AC96" s="94"/>
      <c r="AD96" s="95"/>
      <c r="AE96" s="94"/>
      <c r="AF96" s="94"/>
      <c r="AG96" s="29"/>
    </row>
    <row r="97" spans="1:40" hidden="1" x14ac:dyDescent="0.25"/>
    <row r="98" spans="1:40" s="12" customFormat="1" x14ac:dyDescent="0.25">
      <c r="A98" s="9" t="s">
        <v>213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10"/>
      <c r="S98" s="11"/>
      <c r="T98" s="11"/>
      <c r="Z98" s="13"/>
      <c r="AA98" s="13"/>
      <c r="AB98" s="13"/>
      <c r="AD98" s="14"/>
      <c r="AG98" s="15"/>
      <c r="AH98" s="16" t="s">
        <v>7</v>
      </c>
      <c r="AI98" s="16"/>
      <c r="AJ98" s="16"/>
      <c r="AL98" s="16" t="s">
        <v>8</v>
      </c>
      <c r="AM98" s="16"/>
      <c r="AN98" s="16"/>
    </row>
    <row r="99" spans="1:40" s="31" customFormat="1" ht="30" customHeight="1" x14ac:dyDescent="0.25">
      <c r="A99" s="17" t="s">
        <v>9</v>
      </c>
      <c r="B99" s="17" t="s">
        <v>10</v>
      </c>
      <c r="C99" s="18" t="s">
        <v>11</v>
      </c>
      <c r="D99" s="18" t="s">
        <v>12</v>
      </c>
      <c r="E99" s="17" t="s">
        <v>13</v>
      </c>
      <c r="F99" s="19" t="s">
        <v>14</v>
      </c>
      <c r="G99" s="19" t="s">
        <v>15</v>
      </c>
      <c r="H99" s="18" t="s">
        <v>16</v>
      </c>
      <c r="I99" s="20" t="s">
        <v>17</v>
      </c>
      <c r="J99" s="21" t="s">
        <v>18</v>
      </c>
      <c r="K99" s="22"/>
      <c r="L99" s="23" t="s">
        <v>19</v>
      </c>
      <c r="M99" s="24" t="s">
        <v>20</v>
      </c>
      <c r="N99" s="24" t="s">
        <v>21</v>
      </c>
      <c r="O99" s="24" t="s">
        <v>22</v>
      </c>
      <c r="P99" s="24" t="s">
        <v>22</v>
      </c>
      <c r="Q99" s="24" t="s">
        <v>23</v>
      </c>
      <c r="R99" s="24" t="s">
        <v>24</v>
      </c>
      <c r="S99" s="25" t="s">
        <v>25</v>
      </c>
      <c r="T99" s="25" t="s">
        <v>26</v>
      </c>
      <c r="U99" s="26" t="s">
        <v>27</v>
      </c>
      <c r="V99" s="18" t="s">
        <v>18</v>
      </c>
      <c r="W99" s="25" t="s">
        <v>25</v>
      </c>
      <c r="X99" s="25" t="s">
        <v>26</v>
      </c>
      <c r="Y99" s="25" t="s">
        <v>25</v>
      </c>
      <c r="Z99" s="25" t="s">
        <v>26</v>
      </c>
      <c r="AA99" s="27"/>
      <c r="AB99" s="27"/>
      <c r="AC99" s="28"/>
      <c r="AD99" s="25" t="s">
        <v>28</v>
      </c>
      <c r="AE99" s="25" t="s">
        <v>29</v>
      </c>
      <c r="AF99" s="25" t="s">
        <v>30</v>
      </c>
      <c r="AG99" s="29"/>
      <c r="AH99" s="30" t="s">
        <v>31</v>
      </c>
      <c r="AI99" s="30" t="s">
        <v>32</v>
      </c>
      <c r="AJ99" s="30" t="s">
        <v>33</v>
      </c>
      <c r="AK99" s="29"/>
      <c r="AL99" s="30" t="s">
        <v>31</v>
      </c>
      <c r="AM99" s="30" t="s">
        <v>32</v>
      </c>
      <c r="AN99" s="30" t="s">
        <v>34</v>
      </c>
    </row>
    <row r="100" spans="1:40" s="15" customFormat="1" ht="39.950000000000003" customHeight="1" x14ac:dyDescent="0.25">
      <c r="A100" s="32">
        <v>1</v>
      </c>
      <c r="B100" s="33"/>
      <c r="C100" s="34" t="s">
        <v>218</v>
      </c>
      <c r="D100" s="34" t="s">
        <v>219</v>
      </c>
      <c r="E100" s="35" t="s">
        <v>220</v>
      </c>
      <c r="F100" s="36" t="str">
        <f t="shared" ref="F100:F102" si="34">DATEDIF(R100,S100,"y") + DATEDIF(V100,W100,"y") + DATEDIF(X100,Y100,"y") + SUM(AH100) &amp; " años " &amp; DATEDIF(R100,S100,"ym") + DATEDIF(V100,W100,"ym") + DATEDIF(X100,Y100,"ym") + SUM(AI100) - SUM(AM100) &amp; " meses " &amp; DATEDIF(R100,S100,"md") + DATEDIF(V100,W100,"md") + DATEDIF(X100,Y100,"md") - SUM(AN100) &amp; " días"</f>
        <v>23 años 6 meses 0 días</v>
      </c>
      <c r="G100" s="37">
        <v>0.7</v>
      </c>
      <c r="H100" s="32" t="str">
        <f t="shared" ref="H100:H133" si="35">DATEDIF(T100,S100,"y") &amp; " años " &amp; DATEDIF(T100,S100,"ym") &amp; " meses " &amp; DATEDIF(T100,S100,"md") &amp; " días"</f>
        <v>59 años 0 meses 21 días</v>
      </c>
      <c r="I100" s="32" t="str">
        <f t="shared" ref="I100:I133" si="36">DATEDIF(U100,S100,"y") &amp; " años " &amp; DATEDIF(U100,S100,"ym") &amp; " meses " &amp; DATEDIF(U100,S100,"md") &amp; " días"</f>
        <v>4 años 1 meses 5 días</v>
      </c>
      <c r="J100" s="38"/>
      <c r="K100" s="39"/>
      <c r="L100" s="40"/>
      <c r="M100" s="41">
        <f>39234.82+14000</f>
        <v>53234.82</v>
      </c>
      <c r="N100" s="42">
        <f>M100*G100</f>
        <v>37264.373999999996</v>
      </c>
      <c r="O100" s="43"/>
      <c r="P100" s="43" t="s">
        <v>38</v>
      </c>
      <c r="Q100" s="42" t="s">
        <v>39</v>
      </c>
      <c r="R100" s="44">
        <v>36800</v>
      </c>
      <c r="S100" s="45">
        <v>45383</v>
      </c>
      <c r="T100" s="44">
        <v>23812</v>
      </c>
      <c r="U100" s="44">
        <v>43888</v>
      </c>
      <c r="V100" s="46"/>
      <c r="W100" s="46"/>
      <c r="X100" s="46"/>
      <c r="Y100" s="46"/>
      <c r="Z100" s="13"/>
      <c r="AA100" s="13"/>
      <c r="AB100" s="13"/>
      <c r="AC100" s="47"/>
      <c r="AD100" s="48" t="s">
        <v>49</v>
      </c>
      <c r="AE100" s="49" t="s">
        <v>41</v>
      </c>
      <c r="AF100" s="50" t="s">
        <v>42</v>
      </c>
      <c r="AH100" s="48"/>
      <c r="AI100" s="48"/>
      <c r="AJ100" s="48"/>
      <c r="AL100" s="48"/>
      <c r="AM100" s="48"/>
      <c r="AN100" s="48"/>
    </row>
    <row r="101" spans="1:40" s="15" customFormat="1" ht="39.950000000000003" customHeight="1" x14ac:dyDescent="0.25">
      <c r="A101" s="32">
        <v>2</v>
      </c>
      <c r="B101" s="33"/>
      <c r="C101" s="34" t="s">
        <v>218</v>
      </c>
      <c r="D101" s="34" t="s">
        <v>221</v>
      </c>
      <c r="E101" s="35" t="s">
        <v>222</v>
      </c>
      <c r="F101" s="36" t="str">
        <f t="shared" si="34"/>
        <v>28 años 8 meses 0 días</v>
      </c>
      <c r="G101" s="37">
        <v>0.82499999999999996</v>
      </c>
      <c r="H101" s="32" t="str">
        <f t="shared" si="35"/>
        <v>47 años 0 meses 6 días</v>
      </c>
      <c r="I101" s="32" t="str">
        <f t="shared" si="36"/>
        <v>5 años 1 meses 5 días</v>
      </c>
      <c r="J101" s="38"/>
      <c r="K101" s="39"/>
      <c r="L101" s="40"/>
      <c r="M101" s="41">
        <v>42907.519999999997</v>
      </c>
      <c r="N101" s="42">
        <f>M101*G101</f>
        <v>35398.703999999998</v>
      </c>
      <c r="O101" s="43"/>
      <c r="P101" s="43" t="s">
        <v>38</v>
      </c>
      <c r="Q101" s="42" t="s">
        <v>39</v>
      </c>
      <c r="R101" s="44">
        <v>34912</v>
      </c>
      <c r="S101" s="45">
        <v>45383</v>
      </c>
      <c r="T101" s="44">
        <v>28210</v>
      </c>
      <c r="U101" s="44">
        <v>43523</v>
      </c>
      <c r="V101" s="46"/>
      <c r="W101" s="46"/>
      <c r="X101" s="46"/>
      <c r="Y101" s="46"/>
      <c r="Z101" s="13"/>
      <c r="AA101" s="13"/>
      <c r="AB101" s="13"/>
      <c r="AC101" s="47"/>
      <c r="AD101" s="48" t="s">
        <v>70</v>
      </c>
      <c r="AE101" s="49" t="s">
        <v>41</v>
      </c>
      <c r="AF101" s="50" t="s">
        <v>42</v>
      </c>
      <c r="AH101" s="48"/>
      <c r="AI101" s="48"/>
      <c r="AJ101" s="48"/>
      <c r="AL101" s="48"/>
      <c r="AM101" s="48"/>
      <c r="AN101" s="48"/>
    </row>
    <row r="102" spans="1:40" s="15" customFormat="1" ht="39.950000000000003" customHeight="1" x14ac:dyDescent="0.25">
      <c r="A102" s="32">
        <v>3</v>
      </c>
      <c r="B102" s="33"/>
      <c r="C102" s="34" t="s">
        <v>218</v>
      </c>
      <c r="D102" s="34" t="s">
        <v>223</v>
      </c>
      <c r="E102" s="35" t="s">
        <v>224</v>
      </c>
      <c r="F102" s="36" t="str">
        <f t="shared" si="34"/>
        <v>30 años 11 meses 0 días</v>
      </c>
      <c r="G102" s="37">
        <v>0.88</v>
      </c>
      <c r="H102" s="32" t="str">
        <f t="shared" si="35"/>
        <v>50 años 10 meses 26 días</v>
      </c>
      <c r="I102" s="32" t="str">
        <f t="shared" si="36"/>
        <v>5 años 1 meses 5 días</v>
      </c>
      <c r="J102" s="38"/>
      <c r="K102" s="39"/>
      <c r="L102" s="40"/>
      <c r="M102" s="41">
        <v>42907.51</v>
      </c>
      <c r="N102" s="42">
        <f>M102*G102</f>
        <v>37758.608800000002</v>
      </c>
      <c r="O102" s="43"/>
      <c r="P102" s="43" t="s">
        <v>38</v>
      </c>
      <c r="Q102" s="42" t="s">
        <v>39</v>
      </c>
      <c r="R102" s="44">
        <v>34090</v>
      </c>
      <c r="S102" s="45">
        <v>45383</v>
      </c>
      <c r="T102" s="44">
        <v>26790</v>
      </c>
      <c r="U102" s="44">
        <v>43523</v>
      </c>
      <c r="V102" s="46"/>
      <c r="W102" s="46"/>
      <c r="X102" s="46"/>
      <c r="Y102" s="46"/>
      <c r="Z102" s="13"/>
      <c r="AA102" s="13"/>
      <c r="AB102" s="13"/>
      <c r="AC102" s="47"/>
      <c r="AD102" s="48" t="s">
        <v>70</v>
      </c>
      <c r="AE102" s="49" t="s">
        <v>41</v>
      </c>
      <c r="AF102" s="50" t="s">
        <v>42</v>
      </c>
      <c r="AH102" s="48"/>
      <c r="AI102" s="48"/>
      <c r="AJ102" s="48"/>
      <c r="AL102" s="48"/>
      <c r="AM102" s="48"/>
      <c r="AN102" s="48"/>
    </row>
    <row r="103" spans="1:40" s="15" customFormat="1" ht="39.950000000000003" customHeight="1" x14ac:dyDescent="0.25">
      <c r="A103" s="32">
        <v>4</v>
      </c>
      <c r="B103" s="33"/>
      <c r="C103" s="34" t="s">
        <v>225</v>
      </c>
      <c r="D103" s="34" t="s">
        <v>226</v>
      </c>
      <c r="E103" s="35" t="s">
        <v>227</v>
      </c>
      <c r="F103" s="36" t="str">
        <f t="shared" ref="F103:F133" si="37">DATEDIF(R103,S103,"y") + DATEDIF(V103,W103,"y") + DATEDIF(X103,Y103,"y") + SUM(AH103) &amp; " años " &amp; DATEDIF(R103,S103,"ym") + DATEDIF(V103,W103,"ym") + DATEDIF(X103,Y103,"ym") + SUM(AI103) - SUM(AM103) &amp; " meses " &amp; DATEDIF(R103,S103,"md") + DATEDIF(V103,W103,"md") + DATEDIF(X103,Y103,"md") - SUM(AN103) &amp; " días"</f>
        <v>33 años 2 meses 7 días</v>
      </c>
      <c r="G103" s="37">
        <v>0.94</v>
      </c>
      <c r="H103" s="32" t="str">
        <f t="shared" si="35"/>
        <v>52 años 0 meses 0 días</v>
      </c>
      <c r="I103" s="32" t="str">
        <f t="shared" si="36"/>
        <v>5 años 1 meses 5 días</v>
      </c>
      <c r="J103" s="38"/>
      <c r="K103" s="39"/>
      <c r="L103" s="40"/>
      <c r="M103" s="41">
        <v>39234.82</v>
      </c>
      <c r="N103" s="42">
        <f t="shared" ref="N103:N133" si="38">M103*G103</f>
        <v>36880.730799999998</v>
      </c>
      <c r="O103" s="43"/>
      <c r="P103" s="43" t="s">
        <v>38</v>
      </c>
      <c r="Q103" s="42" t="s">
        <v>39</v>
      </c>
      <c r="R103" s="44">
        <v>35551</v>
      </c>
      <c r="S103" s="45">
        <v>45383</v>
      </c>
      <c r="T103" s="44">
        <v>26390</v>
      </c>
      <c r="U103" s="44">
        <v>43523</v>
      </c>
      <c r="V103" s="46">
        <v>32905</v>
      </c>
      <c r="W103" s="46">
        <v>35193</v>
      </c>
      <c r="X103" s="46"/>
      <c r="Y103" s="46"/>
      <c r="Z103" s="13"/>
      <c r="AA103" s="13"/>
      <c r="AB103" s="13"/>
      <c r="AC103" s="47"/>
      <c r="AD103" s="48" t="s">
        <v>70</v>
      </c>
      <c r="AE103" s="49" t="s">
        <v>41</v>
      </c>
      <c r="AF103" s="50" t="s">
        <v>42</v>
      </c>
      <c r="AH103" s="48">
        <v>1</v>
      </c>
      <c r="AI103" s="48"/>
      <c r="AJ103" s="48"/>
      <c r="AL103" s="48"/>
      <c r="AM103" s="48">
        <v>12</v>
      </c>
      <c r="AN103" s="48"/>
    </row>
    <row r="104" spans="1:40" s="15" customFormat="1" ht="39.950000000000003" customHeight="1" x14ac:dyDescent="0.25">
      <c r="A104" s="32">
        <v>5</v>
      </c>
      <c r="B104" s="33"/>
      <c r="C104" s="34" t="s">
        <v>225</v>
      </c>
      <c r="D104" s="34" t="s">
        <v>228</v>
      </c>
      <c r="E104" s="35" t="s">
        <v>229</v>
      </c>
      <c r="F104" s="36" t="str">
        <f t="shared" si="37"/>
        <v>30 años 8 meses 9 días</v>
      </c>
      <c r="G104" s="37">
        <v>0.88</v>
      </c>
      <c r="H104" s="32" t="str">
        <f t="shared" si="35"/>
        <v>50 años 4 meses 12 días</v>
      </c>
      <c r="I104" s="32" t="str">
        <f t="shared" si="36"/>
        <v>6 años 1 meses 5 días</v>
      </c>
      <c r="J104" s="38"/>
      <c r="K104" s="39"/>
      <c r="L104" s="40"/>
      <c r="M104" s="41">
        <v>70000</v>
      </c>
      <c r="N104" s="42">
        <f t="shared" si="38"/>
        <v>61600</v>
      </c>
      <c r="O104" s="43"/>
      <c r="P104" s="43" t="s">
        <v>38</v>
      </c>
      <c r="Q104" s="42" t="s">
        <v>39</v>
      </c>
      <c r="R104" s="44">
        <v>36617</v>
      </c>
      <c r="S104" s="45">
        <v>45383</v>
      </c>
      <c r="T104" s="44">
        <v>26988</v>
      </c>
      <c r="U104" s="44">
        <v>43158</v>
      </c>
      <c r="V104" s="46">
        <v>33512</v>
      </c>
      <c r="W104" s="46">
        <v>35956</v>
      </c>
      <c r="X104" s="46"/>
      <c r="Y104" s="46"/>
      <c r="Z104" s="13" t="s">
        <v>52</v>
      </c>
      <c r="AA104" s="13"/>
      <c r="AB104" s="13"/>
      <c r="AC104" s="47"/>
      <c r="AD104" s="48" t="s">
        <v>49</v>
      </c>
      <c r="AE104" s="49" t="s">
        <v>41</v>
      </c>
      <c r="AF104" s="50" t="s">
        <v>42</v>
      </c>
      <c r="AH104" s="48"/>
      <c r="AI104" s="48"/>
      <c r="AJ104" s="48"/>
      <c r="AL104" s="48"/>
      <c r="AM104" s="48"/>
      <c r="AN104" s="48"/>
    </row>
    <row r="105" spans="1:40" s="15" customFormat="1" ht="39.950000000000003" customHeight="1" x14ac:dyDescent="0.25">
      <c r="A105" s="32">
        <v>6</v>
      </c>
      <c r="B105" s="33"/>
      <c r="C105" s="34" t="s">
        <v>225</v>
      </c>
      <c r="D105" s="34" t="s">
        <v>230</v>
      </c>
      <c r="E105" s="35" t="s">
        <v>231</v>
      </c>
      <c r="F105" s="36" t="str">
        <f t="shared" si="37"/>
        <v>34 años 11 meses 0 días</v>
      </c>
      <c r="G105" s="37">
        <v>1</v>
      </c>
      <c r="H105" s="32" t="str">
        <f t="shared" si="35"/>
        <v>52 años 4 meses 20 días</v>
      </c>
      <c r="I105" s="32" t="str">
        <f t="shared" si="36"/>
        <v>5 años 1 meses 5 días</v>
      </c>
      <c r="J105" s="38"/>
      <c r="K105" s="39"/>
      <c r="L105" s="40"/>
      <c r="M105" s="41">
        <v>39234.82</v>
      </c>
      <c r="N105" s="42">
        <f t="shared" si="38"/>
        <v>39234.82</v>
      </c>
      <c r="O105" s="43"/>
      <c r="P105" s="43" t="s">
        <v>38</v>
      </c>
      <c r="Q105" s="42" t="s">
        <v>39</v>
      </c>
      <c r="R105" s="44">
        <v>32629</v>
      </c>
      <c r="S105" s="45">
        <v>45383</v>
      </c>
      <c r="T105" s="44">
        <v>26249</v>
      </c>
      <c r="U105" s="44">
        <v>43523</v>
      </c>
      <c r="V105" s="46"/>
      <c r="W105" s="46"/>
      <c r="X105" s="46"/>
      <c r="Y105" s="46"/>
      <c r="Z105" s="97" t="s">
        <v>232</v>
      </c>
      <c r="AA105" s="98"/>
      <c r="AB105" s="99"/>
      <c r="AC105" s="47"/>
      <c r="AD105" s="48" t="s">
        <v>148</v>
      </c>
      <c r="AE105" s="49" t="s">
        <v>41</v>
      </c>
      <c r="AF105" s="50" t="s">
        <v>42</v>
      </c>
      <c r="AH105" s="48"/>
      <c r="AI105" s="48"/>
      <c r="AJ105" s="48"/>
      <c r="AL105" s="48"/>
      <c r="AM105" s="48"/>
      <c r="AN105" s="48"/>
    </row>
    <row r="106" spans="1:40" s="15" customFormat="1" ht="39.950000000000003" customHeight="1" x14ac:dyDescent="0.25">
      <c r="A106" s="32">
        <v>7</v>
      </c>
      <c r="B106" s="33"/>
      <c r="C106" s="34" t="s">
        <v>225</v>
      </c>
      <c r="D106" s="34" t="s">
        <v>233</v>
      </c>
      <c r="E106" s="35" t="s">
        <v>234</v>
      </c>
      <c r="F106" s="36" t="str">
        <f t="shared" si="37"/>
        <v>27 años 7 meses 0 días</v>
      </c>
      <c r="G106" s="37">
        <v>0.8</v>
      </c>
      <c r="H106" s="32" t="str">
        <f t="shared" si="35"/>
        <v>45 años 5 meses 2 días</v>
      </c>
      <c r="I106" s="32" t="str">
        <f t="shared" si="36"/>
        <v>4 años 1 meses 5 días</v>
      </c>
      <c r="J106" s="38"/>
      <c r="K106" s="39"/>
      <c r="L106" s="40"/>
      <c r="M106" s="41">
        <v>35615.53</v>
      </c>
      <c r="N106" s="42">
        <f t="shared" si="38"/>
        <v>28492.423999999999</v>
      </c>
      <c r="O106" s="43"/>
      <c r="P106" s="43" t="s">
        <v>38</v>
      </c>
      <c r="Q106" s="42" t="s">
        <v>39</v>
      </c>
      <c r="R106" s="44">
        <v>35309</v>
      </c>
      <c r="S106" s="45">
        <v>45383</v>
      </c>
      <c r="T106" s="44">
        <v>28793</v>
      </c>
      <c r="U106" s="44">
        <v>43888</v>
      </c>
      <c r="V106" s="46"/>
      <c r="W106" s="46"/>
      <c r="X106" s="46"/>
      <c r="Y106" s="46"/>
      <c r="Z106" s="13"/>
      <c r="AA106" s="13"/>
      <c r="AB106" s="13"/>
      <c r="AC106" s="47"/>
      <c r="AD106" s="48" t="s">
        <v>70</v>
      </c>
      <c r="AE106" s="49" t="s">
        <v>41</v>
      </c>
      <c r="AF106" s="50" t="s">
        <v>42</v>
      </c>
      <c r="AH106" s="48"/>
      <c r="AI106" s="48"/>
      <c r="AJ106" s="48"/>
      <c r="AL106" s="48"/>
      <c r="AM106" s="48"/>
      <c r="AN106" s="48"/>
    </row>
    <row r="107" spans="1:40" s="15" customFormat="1" ht="39.950000000000003" customHeight="1" x14ac:dyDescent="0.25">
      <c r="A107" s="32">
        <v>8</v>
      </c>
      <c r="B107" s="33"/>
      <c r="C107" s="34" t="s">
        <v>225</v>
      </c>
      <c r="D107" s="34" t="s">
        <v>235</v>
      </c>
      <c r="E107" s="35" t="s">
        <v>236</v>
      </c>
      <c r="F107" s="36" t="str">
        <f t="shared" si="37"/>
        <v>31 años 7 meses 0 días</v>
      </c>
      <c r="G107" s="37">
        <v>0.91</v>
      </c>
      <c r="H107" s="32" t="str">
        <f t="shared" si="35"/>
        <v>48 años 3 meses 22 días</v>
      </c>
      <c r="I107" s="32" t="str">
        <f t="shared" si="36"/>
        <v>5 años 1 meses 5 días</v>
      </c>
      <c r="J107" s="38"/>
      <c r="K107" s="39"/>
      <c r="L107" s="40"/>
      <c r="M107" s="41">
        <v>39234.81</v>
      </c>
      <c r="N107" s="42">
        <f t="shared" si="38"/>
        <v>35703.677100000001</v>
      </c>
      <c r="O107" s="43"/>
      <c r="P107" s="43" t="s">
        <v>38</v>
      </c>
      <c r="Q107" s="42" t="s">
        <v>39</v>
      </c>
      <c r="R107" s="44">
        <v>33848</v>
      </c>
      <c r="S107" s="45">
        <v>45383</v>
      </c>
      <c r="T107" s="44">
        <v>27738</v>
      </c>
      <c r="U107" s="44">
        <v>43523</v>
      </c>
      <c r="V107" s="46"/>
      <c r="W107" s="46"/>
      <c r="X107" s="46"/>
      <c r="Y107" s="46"/>
      <c r="Z107" s="13"/>
      <c r="AA107" s="13"/>
      <c r="AB107" s="13"/>
      <c r="AC107" s="47"/>
      <c r="AD107" s="48" t="s">
        <v>148</v>
      </c>
      <c r="AE107" s="49" t="s">
        <v>41</v>
      </c>
      <c r="AF107" s="50" t="s">
        <v>42</v>
      </c>
      <c r="AH107" s="48"/>
      <c r="AI107" s="48"/>
      <c r="AJ107" s="48"/>
      <c r="AL107" s="48"/>
      <c r="AM107" s="48"/>
      <c r="AN107" s="48"/>
    </row>
    <row r="108" spans="1:40" s="15" customFormat="1" ht="39.950000000000003" customHeight="1" x14ac:dyDescent="0.25">
      <c r="A108" s="32">
        <v>9</v>
      </c>
      <c r="B108" s="33"/>
      <c r="C108" s="34" t="s">
        <v>237</v>
      </c>
      <c r="D108" s="34" t="s">
        <v>238</v>
      </c>
      <c r="E108" s="35" t="s">
        <v>239</v>
      </c>
      <c r="F108" s="36" t="str">
        <f t="shared" si="37"/>
        <v>31 años 10 meses 28 días</v>
      </c>
      <c r="G108" s="37">
        <v>0.91</v>
      </c>
      <c r="H108" s="32" t="str">
        <f t="shared" si="35"/>
        <v>50 años 4 meses 18 días</v>
      </c>
      <c r="I108" s="32" t="str">
        <f t="shared" si="36"/>
        <v>6 años 1 meses 5 días</v>
      </c>
      <c r="J108" s="38"/>
      <c r="K108" s="39"/>
      <c r="L108" s="40"/>
      <c r="M108" s="41">
        <v>35615.53</v>
      </c>
      <c r="N108" s="42">
        <f t="shared" si="38"/>
        <v>32410.132300000001</v>
      </c>
      <c r="O108" s="43"/>
      <c r="P108" s="43" t="s">
        <v>38</v>
      </c>
      <c r="Q108" s="42" t="s">
        <v>39</v>
      </c>
      <c r="R108" s="44">
        <v>33728</v>
      </c>
      <c r="S108" s="45">
        <v>45383</v>
      </c>
      <c r="T108" s="44">
        <v>26982</v>
      </c>
      <c r="U108" s="44">
        <v>43158</v>
      </c>
      <c r="V108" s="46"/>
      <c r="W108" s="46"/>
      <c r="X108" s="46"/>
      <c r="Y108" s="46"/>
      <c r="Z108" s="13"/>
      <c r="AA108" s="13"/>
      <c r="AB108" s="13"/>
      <c r="AC108" s="47"/>
      <c r="AD108" s="48" t="s">
        <v>70</v>
      </c>
      <c r="AE108" s="49" t="s">
        <v>41</v>
      </c>
      <c r="AF108" s="50" t="s">
        <v>42</v>
      </c>
      <c r="AH108" s="48"/>
      <c r="AI108" s="48"/>
      <c r="AJ108" s="48"/>
      <c r="AL108" s="48"/>
      <c r="AM108" s="48"/>
      <c r="AN108" s="48"/>
    </row>
    <row r="109" spans="1:40" s="15" customFormat="1" ht="39.950000000000003" customHeight="1" x14ac:dyDescent="0.25">
      <c r="A109" s="32">
        <v>10</v>
      </c>
      <c r="B109" s="33"/>
      <c r="C109" s="34" t="s">
        <v>237</v>
      </c>
      <c r="D109" s="34" t="s">
        <v>240</v>
      </c>
      <c r="E109" s="35" t="s">
        <v>241</v>
      </c>
      <c r="F109" s="36" t="str">
        <f t="shared" si="37"/>
        <v>28 años 10 meses 0 días</v>
      </c>
      <c r="G109" s="37">
        <v>0.82499999999999996</v>
      </c>
      <c r="H109" s="32" t="str">
        <f t="shared" si="35"/>
        <v>43 años 9 meses 25 días</v>
      </c>
      <c r="I109" s="32" t="str">
        <f t="shared" si="36"/>
        <v>5 años 1 meses 5 días</v>
      </c>
      <c r="J109" s="38"/>
      <c r="K109" s="39"/>
      <c r="L109" s="40"/>
      <c r="M109" s="41">
        <v>35615.53</v>
      </c>
      <c r="N109" s="42">
        <f t="shared" si="38"/>
        <v>29382.812249999999</v>
      </c>
      <c r="O109" s="43"/>
      <c r="P109" s="43" t="s">
        <v>38</v>
      </c>
      <c r="Q109" s="42" t="s">
        <v>39</v>
      </c>
      <c r="R109" s="44">
        <v>34851</v>
      </c>
      <c r="S109" s="45">
        <v>45383</v>
      </c>
      <c r="T109" s="44">
        <v>29379</v>
      </c>
      <c r="U109" s="44">
        <v>43523</v>
      </c>
      <c r="V109" s="46"/>
      <c r="W109" s="46"/>
      <c r="X109" s="46"/>
      <c r="Y109" s="46"/>
      <c r="Z109" s="13"/>
      <c r="AA109" s="13"/>
      <c r="AB109" s="13"/>
      <c r="AC109" s="47"/>
      <c r="AD109" s="48" t="s">
        <v>70</v>
      </c>
      <c r="AE109" s="49" t="s">
        <v>41</v>
      </c>
      <c r="AF109" s="50" t="s">
        <v>42</v>
      </c>
      <c r="AH109" s="48"/>
      <c r="AI109" s="48"/>
      <c r="AJ109" s="48"/>
      <c r="AL109" s="48"/>
      <c r="AM109" s="48"/>
      <c r="AN109" s="48"/>
    </row>
    <row r="110" spans="1:40" s="15" customFormat="1" ht="39.950000000000003" customHeight="1" x14ac:dyDescent="0.25">
      <c r="A110" s="32">
        <v>11</v>
      </c>
      <c r="B110" s="33"/>
      <c r="C110" s="34" t="s">
        <v>237</v>
      </c>
      <c r="D110" s="34" t="s">
        <v>242</v>
      </c>
      <c r="E110" s="35" t="s">
        <v>243</v>
      </c>
      <c r="F110" s="36" t="str">
        <f t="shared" si="37"/>
        <v>29 años 1 meses 0 días</v>
      </c>
      <c r="G110" s="37">
        <v>0.82499999999999996</v>
      </c>
      <c r="H110" s="32" t="str">
        <f t="shared" si="35"/>
        <v>50 años 6 meses 7 días</v>
      </c>
      <c r="I110" s="32" t="str">
        <f t="shared" si="36"/>
        <v>1 años 1 meses 5 días</v>
      </c>
      <c r="J110" s="38"/>
      <c r="K110" s="39"/>
      <c r="L110" s="40"/>
      <c r="M110" s="41">
        <v>34575.78</v>
      </c>
      <c r="N110" s="42">
        <f t="shared" si="38"/>
        <v>28525.018499999998</v>
      </c>
      <c r="O110" s="43"/>
      <c r="P110" s="43" t="s">
        <v>38</v>
      </c>
      <c r="Q110" s="42" t="s">
        <v>39</v>
      </c>
      <c r="R110" s="44">
        <v>34759</v>
      </c>
      <c r="S110" s="45">
        <v>45383</v>
      </c>
      <c r="T110" s="44">
        <v>26932</v>
      </c>
      <c r="U110" s="44">
        <v>44984</v>
      </c>
      <c r="V110" s="46"/>
      <c r="W110" s="46"/>
      <c r="X110" s="46"/>
      <c r="Y110" s="46"/>
      <c r="Z110" s="13"/>
      <c r="AA110" s="13"/>
      <c r="AB110" s="13"/>
      <c r="AC110" s="47"/>
      <c r="AD110" s="48" t="s">
        <v>40</v>
      </c>
      <c r="AE110" s="49" t="s">
        <v>41</v>
      </c>
      <c r="AF110" s="50" t="s">
        <v>42</v>
      </c>
      <c r="AH110" s="48"/>
      <c r="AI110" s="48"/>
      <c r="AJ110" s="48"/>
      <c r="AL110" s="48"/>
      <c r="AM110" s="48"/>
      <c r="AN110" s="48"/>
    </row>
    <row r="111" spans="1:40" s="15" customFormat="1" ht="39.950000000000003" customHeight="1" x14ac:dyDescent="0.25">
      <c r="A111" s="32">
        <v>12</v>
      </c>
      <c r="B111" s="33"/>
      <c r="C111" s="34" t="s">
        <v>237</v>
      </c>
      <c r="D111" s="34" t="s">
        <v>244</v>
      </c>
      <c r="E111" s="35" t="s">
        <v>245</v>
      </c>
      <c r="F111" s="36" t="str">
        <f t="shared" si="37"/>
        <v>30 años 5 meses 0 días</v>
      </c>
      <c r="G111" s="37">
        <v>0.85</v>
      </c>
      <c r="H111" s="32" t="str">
        <f t="shared" si="35"/>
        <v>54 años 6 meses 4 días</v>
      </c>
      <c r="I111" s="32" t="str">
        <f t="shared" si="36"/>
        <v>6 años 1 meses 5 días</v>
      </c>
      <c r="J111" s="38"/>
      <c r="K111" s="39"/>
      <c r="L111" s="40"/>
      <c r="M111" s="41">
        <v>35615.53</v>
      </c>
      <c r="N111" s="42">
        <f t="shared" si="38"/>
        <v>30273.200499999999</v>
      </c>
      <c r="O111" s="43"/>
      <c r="P111" s="43" t="s">
        <v>38</v>
      </c>
      <c r="Q111" s="42" t="s">
        <v>39</v>
      </c>
      <c r="R111" s="44">
        <v>34274</v>
      </c>
      <c r="S111" s="45">
        <v>45383</v>
      </c>
      <c r="T111" s="44">
        <v>25474</v>
      </c>
      <c r="U111" s="44">
        <v>43158</v>
      </c>
      <c r="V111" s="46"/>
      <c r="W111" s="46"/>
      <c r="X111" s="46"/>
      <c r="Y111" s="46"/>
      <c r="Z111" s="13"/>
      <c r="AA111" s="13"/>
      <c r="AB111" s="13"/>
      <c r="AC111" s="47"/>
      <c r="AD111" s="48" t="s">
        <v>99</v>
      </c>
      <c r="AE111" s="49" t="s">
        <v>41</v>
      </c>
      <c r="AF111" s="50" t="s">
        <v>42</v>
      </c>
      <c r="AH111" s="48"/>
      <c r="AI111" s="48"/>
      <c r="AJ111" s="48"/>
      <c r="AL111" s="48"/>
      <c r="AM111" s="48"/>
      <c r="AN111" s="48"/>
    </row>
    <row r="112" spans="1:40" s="15" customFormat="1" ht="39.950000000000003" customHeight="1" x14ac:dyDescent="0.25">
      <c r="A112" s="32">
        <v>13</v>
      </c>
      <c r="B112" s="33"/>
      <c r="C112" s="34" t="s">
        <v>237</v>
      </c>
      <c r="D112" s="34" t="s">
        <v>246</v>
      </c>
      <c r="E112" s="35" t="s">
        <v>247</v>
      </c>
      <c r="F112" s="36" t="str">
        <f t="shared" si="37"/>
        <v>32 años 9 meses 20 días</v>
      </c>
      <c r="G112" s="37">
        <v>0.94</v>
      </c>
      <c r="H112" s="32" t="str">
        <f t="shared" si="35"/>
        <v>60 años 5 meses 8 días</v>
      </c>
      <c r="I112" s="32" t="str">
        <f t="shared" si="36"/>
        <v>5 años 1 meses 5 días</v>
      </c>
      <c r="J112" s="38"/>
      <c r="K112" s="39"/>
      <c r="L112" s="40"/>
      <c r="M112" s="41">
        <f>35615.52</f>
        <v>35615.519999999997</v>
      </c>
      <c r="N112" s="42">
        <f t="shared" si="38"/>
        <v>33478.588799999998</v>
      </c>
      <c r="O112" s="43"/>
      <c r="P112" s="43" t="s">
        <v>38</v>
      </c>
      <c r="Q112" s="42" t="s">
        <v>39</v>
      </c>
      <c r="R112" s="44">
        <v>33401</v>
      </c>
      <c r="S112" s="45">
        <v>45383</v>
      </c>
      <c r="T112" s="44">
        <v>23308</v>
      </c>
      <c r="U112" s="44">
        <v>43523</v>
      </c>
      <c r="V112" s="46"/>
      <c r="W112" s="46"/>
      <c r="X112" s="46"/>
      <c r="Y112" s="46"/>
      <c r="Z112" s="13"/>
      <c r="AA112" s="13"/>
      <c r="AB112" s="13"/>
      <c r="AC112" s="47"/>
      <c r="AD112" s="48" t="s">
        <v>148</v>
      </c>
      <c r="AE112" s="49" t="s">
        <v>41</v>
      </c>
      <c r="AF112" s="50" t="s">
        <v>42</v>
      </c>
      <c r="AH112" s="48"/>
      <c r="AI112" s="48"/>
      <c r="AJ112" s="48"/>
      <c r="AL112" s="48"/>
      <c r="AM112" s="48"/>
      <c r="AN112" s="48"/>
    </row>
    <row r="113" spans="1:40" s="15" customFormat="1" ht="39.950000000000003" customHeight="1" x14ac:dyDescent="0.25">
      <c r="A113" s="32">
        <v>14</v>
      </c>
      <c r="B113" s="33"/>
      <c r="C113" s="34" t="s">
        <v>237</v>
      </c>
      <c r="D113" s="34" t="s">
        <v>248</v>
      </c>
      <c r="E113" s="35" t="s">
        <v>249</v>
      </c>
      <c r="F113" s="36" t="str">
        <f t="shared" si="37"/>
        <v>32 años 10 meses 0 días</v>
      </c>
      <c r="G113" s="37">
        <v>0.94</v>
      </c>
      <c r="H113" s="32" t="str">
        <f t="shared" si="35"/>
        <v>51 años 11 meses 10 días</v>
      </c>
      <c r="I113" s="32" t="str">
        <f t="shared" si="36"/>
        <v>5 años 1 meses 5 días</v>
      </c>
      <c r="J113" s="38"/>
      <c r="K113" s="39"/>
      <c r="L113" s="40"/>
      <c r="M113" s="41">
        <f>35615.52</f>
        <v>35615.519999999997</v>
      </c>
      <c r="N113" s="42">
        <f t="shared" si="38"/>
        <v>33478.588799999998</v>
      </c>
      <c r="O113" s="43"/>
      <c r="P113" s="43" t="s">
        <v>38</v>
      </c>
      <c r="Q113" s="42" t="s">
        <v>39</v>
      </c>
      <c r="R113" s="44">
        <v>33390</v>
      </c>
      <c r="S113" s="45">
        <v>45383</v>
      </c>
      <c r="T113" s="44">
        <v>26411</v>
      </c>
      <c r="U113" s="44">
        <v>43523</v>
      </c>
      <c r="V113" s="46"/>
      <c r="W113" s="46"/>
      <c r="X113" s="46"/>
      <c r="Y113" s="46"/>
      <c r="Z113" s="13"/>
      <c r="AA113" s="13"/>
      <c r="AB113" s="13"/>
      <c r="AC113" s="47"/>
      <c r="AD113" s="48" t="s">
        <v>53</v>
      </c>
      <c r="AE113" s="49" t="s">
        <v>41</v>
      </c>
      <c r="AF113" s="50" t="s">
        <v>42</v>
      </c>
      <c r="AH113" s="48"/>
      <c r="AI113" s="48"/>
      <c r="AJ113" s="48"/>
      <c r="AL113" s="48"/>
      <c r="AM113" s="48"/>
      <c r="AN113" s="48"/>
    </row>
    <row r="114" spans="1:40" s="15" customFormat="1" ht="39.950000000000003" customHeight="1" x14ac:dyDescent="0.25">
      <c r="A114" s="32">
        <v>15</v>
      </c>
      <c r="B114" s="33"/>
      <c r="C114" s="34" t="s">
        <v>237</v>
      </c>
      <c r="D114" s="34" t="s">
        <v>250</v>
      </c>
      <c r="E114" s="35" t="s">
        <v>251</v>
      </c>
      <c r="F114" s="36" t="str">
        <f t="shared" si="37"/>
        <v>28 años 1 meses 0 días</v>
      </c>
      <c r="G114" s="37">
        <v>0.8</v>
      </c>
      <c r="H114" s="32" t="str">
        <f t="shared" si="35"/>
        <v>51 años 5 meses 13 días</v>
      </c>
      <c r="I114" s="32" t="str">
        <f t="shared" si="36"/>
        <v>5 años 1 meses 5 días</v>
      </c>
      <c r="J114" s="38"/>
      <c r="K114" s="39"/>
      <c r="L114" s="40"/>
      <c r="M114" s="41">
        <v>35615.53</v>
      </c>
      <c r="N114" s="42">
        <f t="shared" si="38"/>
        <v>28492.423999999999</v>
      </c>
      <c r="O114" s="43"/>
      <c r="P114" s="43" t="s">
        <v>38</v>
      </c>
      <c r="Q114" s="42" t="s">
        <v>39</v>
      </c>
      <c r="R114" s="44">
        <v>35827</v>
      </c>
      <c r="S114" s="45">
        <v>45383</v>
      </c>
      <c r="T114" s="44">
        <v>26591</v>
      </c>
      <c r="U114" s="44">
        <v>43523</v>
      </c>
      <c r="V114" s="46">
        <v>34029</v>
      </c>
      <c r="W114" s="46">
        <v>34731</v>
      </c>
      <c r="X114" s="46"/>
      <c r="Y114" s="46"/>
      <c r="Z114" s="13"/>
      <c r="AA114" s="13"/>
      <c r="AB114" s="13"/>
      <c r="AC114" s="47"/>
      <c r="AD114" s="48" t="s">
        <v>148</v>
      </c>
      <c r="AE114" s="49" t="s">
        <v>41</v>
      </c>
      <c r="AF114" s="50" t="s">
        <v>42</v>
      </c>
      <c r="AH114" s="48">
        <v>1</v>
      </c>
      <c r="AI114" s="48"/>
      <c r="AJ114" s="48"/>
      <c r="AL114" s="48"/>
      <c r="AM114" s="48">
        <v>12</v>
      </c>
      <c r="AN114" s="48"/>
    </row>
    <row r="115" spans="1:40" s="15" customFormat="1" ht="39.950000000000003" customHeight="1" x14ac:dyDescent="0.25">
      <c r="A115" s="32">
        <v>16</v>
      </c>
      <c r="B115" s="33"/>
      <c r="C115" s="34" t="s">
        <v>252</v>
      </c>
      <c r="D115" s="34" t="s">
        <v>253</v>
      </c>
      <c r="E115" s="35" t="s">
        <v>254</v>
      </c>
      <c r="F115" s="36" t="str">
        <f t="shared" si="37"/>
        <v>22 años 5 meses 0 días</v>
      </c>
      <c r="G115" s="37">
        <v>0.65</v>
      </c>
      <c r="H115" s="32" t="str">
        <f t="shared" si="35"/>
        <v>41 años 4 meses 8 días</v>
      </c>
      <c r="I115" s="32" t="str">
        <f t="shared" si="36"/>
        <v>7 años 1 meses 5 días</v>
      </c>
      <c r="J115" s="38"/>
      <c r="K115" s="39"/>
      <c r="L115" s="40"/>
      <c r="M115" s="41">
        <v>34575.769999999997</v>
      </c>
      <c r="N115" s="42">
        <f t="shared" si="38"/>
        <v>22474.250499999998</v>
      </c>
      <c r="O115" s="43"/>
      <c r="P115" s="43" t="s">
        <v>38</v>
      </c>
      <c r="Q115" s="42" t="s">
        <v>39</v>
      </c>
      <c r="R115" s="44">
        <v>37196</v>
      </c>
      <c r="S115" s="45">
        <v>45383</v>
      </c>
      <c r="T115" s="44">
        <v>30279</v>
      </c>
      <c r="U115" s="44">
        <v>42793</v>
      </c>
      <c r="V115" s="46"/>
      <c r="W115" s="46"/>
      <c r="X115" s="46"/>
      <c r="Y115" s="46"/>
      <c r="Z115" s="13"/>
      <c r="AA115" s="13"/>
      <c r="AB115" s="13"/>
      <c r="AC115" s="47"/>
      <c r="AD115" s="48" t="s">
        <v>148</v>
      </c>
      <c r="AE115" s="49" t="s">
        <v>41</v>
      </c>
      <c r="AF115" s="50" t="s">
        <v>42</v>
      </c>
      <c r="AH115" s="48"/>
      <c r="AI115" s="48"/>
      <c r="AJ115" s="48"/>
      <c r="AL115" s="48"/>
      <c r="AM115" s="48"/>
      <c r="AN115" s="48"/>
    </row>
    <row r="116" spans="1:40" s="15" customFormat="1" ht="39.950000000000003" customHeight="1" x14ac:dyDescent="0.25">
      <c r="A116" s="32">
        <v>17</v>
      </c>
      <c r="B116" s="33"/>
      <c r="C116" s="34" t="s">
        <v>252</v>
      </c>
      <c r="D116" s="34" t="s">
        <v>255</v>
      </c>
      <c r="E116" s="35" t="s">
        <v>256</v>
      </c>
      <c r="F116" s="36" t="str">
        <f t="shared" si="37"/>
        <v>22 años 9 meses 0 días</v>
      </c>
      <c r="G116" s="37">
        <v>0.67500000000000004</v>
      </c>
      <c r="H116" s="32" t="str">
        <f t="shared" si="35"/>
        <v>46 años 4 meses 3 días</v>
      </c>
      <c r="I116" s="32" t="str">
        <f t="shared" si="36"/>
        <v>5 años 1 meses 5 días</v>
      </c>
      <c r="J116" s="38"/>
      <c r="K116" s="39"/>
      <c r="L116" s="40"/>
      <c r="M116" s="41">
        <f>34575.78+8000</f>
        <v>42575.78</v>
      </c>
      <c r="N116" s="42">
        <f t="shared" si="38"/>
        <v>28738.6515</v>
      </c>
      <c r="O116" s="43"/>
      <c r="P116" s="43" t="s">
        <v>38</v>
      </c>
      <c r="Q116" s="42" t="s">
        <v>39</v>
      </c>
      <c r="R116" s="44">
        <v>37073</v>
      </c>
      <c r="S116" s="45">
        <v>45383</v>
      </c>
      <c r="T116" s="44">
        <v>28458</v>
      </c>
      <c r="U116" s="44">
        <v>43523</v>
      </c>
      <c r="V116" s="46"/>
      <c r="W116" s="46"/>
      <c r="X116" s="46"/>
      <c r="Y116" s="46"/>
      <c r="Z116" s="13" t="s">
        <v>52</v>
      </c>
      <c r="AA116" s="13"/>
      <c r="AB116" s="13"/>
      <c r="AC116" s="47"/>
      <c r="AD116" s="48" t="s">
        <v>96</v>
      </c>
      <c r="AE116" s="49" t="s">
        <v>41</v>
      </c>
      <c r="AF116" s="50" t="s">
        <v>42</v>
      </c>
      <c r="AH116" s="48"/>
      <c r="AI116" s="48"/>
      <c r="AJ116" s="48"/>
      <c r="AL116" s="48"/>
      <c r="AM116" s="48"/>
      <c r="AN116" s="48"/>
    </row>
    <row r="117" spans="1:40" s="15" customFormat="1" ht="39.950000000000003" customHeight="1" x14ac:dyDescent="0.25">
      <c r="A117" s="32">
        <v>18</v>
      </c>
      <c r="B117" s="33"/>
      <c r="C117" s="34" t="s">
        <v>252</v>
      </c>
      <c r="D117" s="34" t="s">
        <v>257</v>
      </c>
      <c r="E117" s="35" t="s">
        <v>258</v>
      </c>
      <c r="F117" s="36" t="str">
        <f t="shared" si="37"/>
        <v>26 años 2 meses 0 días</v>
      </c>
      <c r="G117" s="37">
        <v>0.75</v>
      </c>
      <c r="H117" s="32" t="str">
        <f t="shared" si="35"/>
        <v>42 años 5 meses 9 días</v>
      </c>
      <c r="I117" s="32" t="str">
        <f t="shared" si="36"/>
        <v>3 años 1 meses 5 días</v>
      </c>
      <c r="J117" s="38"/>
      <c r="K117" s="39"/>
      <c r="L117" s="40"/>
      <c r="M117" s="41">
        <v>32541.78</v>
      </c>
      <c r="N117" s="42">
        <f t="shared" si="38"/>
        <v>24406.334999999999</v>
      </c>
      <c r="O117" s="43"/>
      <c r="P117" s="43" t="s">
        <v>38</v>
      </c>
      <c r="Q117" s="42" t="s">
        <v>39</v>
      </c>
      <c r="R117" s="44">
        <v>35827</v>
      </c>
      <c r="S117" s="45">
        <v>45383</v>
      </c>
      <c r="T117" s="44">
        <v>29882</v>
      </c>
      <c r="U117" s="44">
        <v>44254</v>
      </c>
      <c r="V117" s="46"/>
      <c r="W117" s="46"/>
      <c r="X117" s="46"/>
      <c r="Y117" s="46"/>
      <c r="Z117" s="13"/>
      <c r="AA117" s="13"/>
      <c r="AB117" s="13"/>
      <c r="AC117" s="47"/>
      <c r="AD117" s="48" t="s">
        <v>40</v>
      </c>
      <c r="AE117" s="49" t="s">
        <v>41</v>
      </c>
      <c r="AF117" s="50" t="s">
        <v>42</v>
      </c>
      <c r="AH117" s="48"/>
      <c r="AI117" s="48"/>
      <c r="AJ117" s="48"/>
      <c r="AL117" s="48"/>
      <c r="AM117" s="48"/>
      <c r="AN117" s="48"/>
    </row>
    <row r="118" spans="1:40" s="15" customFormat="1" ht="39.950000000000003" customHeight="1" x14ac:dyDescent="0.25">
      <c r="A118" s="32">
        <v>19</v>
      </c>
      <c r="B118" s="32"/>
      <c r="C118" s="52" t="s">
        <v>252</v>
      </c>
      <c r="D118" s="61" t="s">
        <v>259</v>
      </c>
      <c r="E118" s="62" t="s">
        <v>260</v>
      </c>
      <c r="F118" s="32" t="str">
        <f t="shared" si="37"/>
        <v>31 años 2 meses 0 días</v>
      </c>
      <c r="G118" s="53">
        <v>1</v>
      </c>
      <c r="H118" s="32" t="str">
        <f t="shared" si="35"/>
        <v>52 años 5 meses 4 días</v>
      </c>
      <c r="I118" s="32" t="str">
        <f t="shared" si="36"/>
        <v>12 años 1 meses 5 días</v>
      </c>
      <c r="J118" s="38" t="s">
        <v>18</v>
      </c>
      <c r="K118" s="39"/>
      <c r="L118" s="40"/>
      <c r="M118" s="42">
        <v>34575.78</v>
      </c>
      <c r="N118" s="42">
        <f t="shared" si="38"/>
        <v>34575.78</v>
      </c>
      <c r="O118" s="43" t="s">
        <v>155</v>
      </c>
      <c r="P118" s="43" t="s">
        <v>78</v>
      </c>
      <c r="Q118" s="42" t="s">
        <v>79</v>
      </c>
      <c r="R118" s="63">
        <v>34001</v>
      </c>
      <c r="S118" s="63">
        <v>45383</v>
      </c>
      <c r="T118" s="64">
        <v>26234</v>
      </c>
      <c r="U118" s="64">
        <v>40966</v>
      </c>
      <c r="V118" s="46"/>
      <c r="W118" s="46"/>
      <c r="X118" s="46"/>
      <c r="Y118" s="46"/>
      <c r="Z118" s="54"/>
      <c r="AA118" s="54"/>
      <c r="AB118" s="54"/>
      <c r="AC118" s="47"/>
      <c r="AD118" s="48" t="s">
        <v>99</v>
      </c>
      <c r="AE118" s="49" t="s">
        <v>41</v>
      </c>
      <c r="AF118" s="50" t="s">
        <v>42</v>
      </c>
      <c r="AH118" s="48"/>
      <c r="AI118" s="48"/>
      <c r="AJ118" s="48"/>
      <c r="AL118" s="48"/>
      <c r="AM118" s="48"/>
      <c r="AN118" s="48"/>
    </row>
    <row r="119" spans="1:40" s="15" customFormat="1" ht="39.950000000000003" customHeight="1" x14ac:dyDescent="0.25">
      <c r="A119" s="32">
        <v>20</v>
      </c>
      <c r="B119" s="32"/>
      <c r="C119" s="52" t="s">
        <v>252</v>
      </c>
      <c r="D119" s="61" t="s">
        <v>261</v>
      </c>
      <c r="E119" s="62" t="s">
        <v>262</v>
      </c>
      <c r="F119" s="32" t="str">
        <f t="shared" si="37"/>
        <v>30 años 1 meses 6 días</v>
      </c>
      <c r="G119" s="53">
        <v>1</v>
      </c>
      <c r="H119" s="32" t="str">
        <f t="shared" si="35"/>
        <v>49 años 7 meses 30 días</v>
      </c>
      <c r="I119" s="32" t="str">
        <f t="shared" si="36"/>
        <v>12 años 1 meses 5 días</v>
      </c>
      <c r="J119" s="38" t="s">
        <v>18</v>
      </c>
      <c r="K119" s="39"/>
      <c r="L119" s="40"/>
      <c r="M119" s="42">
        <v>34575.78</v>
      </c>
      <c r="N119" s="42">
        <f t="shared" si="38"/>
        <v>34575.78</v>
      </c>
      <c r="O119" s="43" t="s">
        <v>155</v>
      </c>
      <c r="P119" s="43" t="s">
        <v>78</v>
      </c>
      <c r="Q119" s="42" t="s">
        <v>79</v>
      </c>
      <c r="R119" s="63">
        <v>34391</v>
      </c>
      <c r="S119" s="63">
        <v>45383</v>
      </c>
      <c r="T119" s="64">
        <v>27243</v>
      </c>
      <c r="U119" s="64">
        <v>40966</v>
      </c>
      <c r="V119" s="46"/>
      <c r="W119" s="46"/>
      <c r="X119" s="46"/>
      <c r="Y119" s="46"/>
      <c r="Z119" s="54"/>
      <c r="AA119" s="54"/>
      <c r="AB119" s="54"/>
      <c r="AC119" s="47"/>
      <c r="AD119" s="48" t="s">
        <v>96</v>
      </c>
      <c r="AE119" s="49" t="s">
        <v>41</v>
      </c>
      <c r="AF119" s="50" t="s">
        <v>42</v>
      </c>
      <c r="AH119" s="48"/>
      <c r="AI119" s="48"/>
      <c r="AJ119" s="48"/>
      <c r="AL119" s="48"/>
      <c r="AM119" s="48"/>
      <c r="AN119" s="48"/>
    </row>
    <row r="120" spans="1:40" s="15" customFormat="1" ht="39.950000000000003" customHeight="1" x14ac:dyDescent="0.25">
      <c r="A120" s="32">
        <v>21</v>
      </c>
      <c r="B120" s="32"/>
      <c r="C120" s="52" t="s">
        <v>252</v>
      </c>
      <c r="D120" s="61" t="s">
        <v>263</v>
      </c>
      <c r="E120" s="62" t="s">
        <v>264</v>
      </c>
      <c r="F120" s="32" t="str">
        <f t="shared" si="37"/>
        <v>31 años 2 meses 0 días</v>
      </c>
      <c r="G120" s="53">
        <v>1</v>
      </c>
      <c r="H120" s="32" t="str">
        <f t="shared" si="35"/>
        <v>50 años 4 meses 18 días</v>
      </c>
      <c r="I120" s="32" t="str">
        <f t="shared" si="36"/>
        <v>8 años 1 meses 5 días</v>
      </c>
      <c r="J120" s="38"/>
      <c r="K120" s="39"/>
      <c r="L120" s="40"/>
      <c r="M120" s="42">
        <v>34575.78</v>
      </c>
      <c r="N120" s="42">
        <f t="shared" si="38"/>
        <v>34575.78</v>
      </c>
      <c r="O120" s="43" t="s">
        <v>155</v>
      </c>
      <c r="P120" s="43" t="s">
        <v>78</v>
      </c>
      <c r="Q120" s="42" t="s">
        <v>79</v>
      </c>
      <c r="R120" s="63">
        <v>34001</v>
      </c>
      <c r="S120" s="63">
        <v>45383</v>
      </c>
      <c r="T120" s="64">
        <v>26982</v>
      </c>
      <c r="U120" s="64">
        <v>42427</v>
      </c>
      <c r="V120" s="46"/>
      <c r="W120" s="46"/>
      <c r="X120" s="46"/>
      <c r="Y120" s="46"/>
      <c r="Z120" s="54"/>
      <c r="AA120" s="54"/>
      <c r="AB120" s="54"/>
      <c r="AC120" s="47"/>
      <c r="AD120" s="48" t="s">
        <v>96</v>
      </c>
      <c r="AE120" s="49" t="s">
        <v>41</v>
      </c>
      <c r="AF120" s="50" t="s">
        <v>42</v>
      </c>
      <c r="AH120" s="48"/>
      <c r="AI120" s="48"/>
      <c r="AJ120" s="48"/>
      <c r="AL120" s="48"/>
      <c r="AM120" s="48"/>
      <c r="AN120" s="48"/>
    </row>
    <row r="121" spans="1:40" s="15" customFormat="1" ht="39.950000000000003" customHeight="1" x14ac:dyDescent="0.25">
      <c r="A121" s="32">
        <v>22</v>
      </c>
      <c r="B121" s="33"/>
      <c r="C121" s="34" t="s">
        <v>265</v>
      </c>
      <c r="D121" s="34" t="s">
        <v>266</v>
      </c>
      <c r="E121" s="35" t="s">
        <v>267</v>
      </c>
      <c r="F121" s="36" t="str">
        <f t="shared" si="37"/>
        <v>22 años 9 meses 0 días</v>
      </c>
      <c r="G121" s="37">
        <v>0.67500000000000004</v>
      </c>
      <c r="H121" s="32" t="str">
        <f t="shared" si="35"/>
        <v>43 años 5 meses 26 días</v>
      </c>
      <c r="I121" s="32" t="str">
        <f t="shared" si="36"/>
        <v>5 años 1 meses 5 días</v>
      </c>
      <c r="J121" s="38"/>
      <c r="K121" s="39"/>
      <c r="L121" s="40"/>
      <c r="M121" s="41">
        <v>32541.78</v>
      </c>
      <c r="N121" s="42">
        <f t="shared" si="38"/>
        <v>21965.701499999999</v>
      </c>
      <c r="O121" s="43"/>
      <c r="P121" s="43" t="s">
        <v>38</v>
      </c>
      <c r="Q121" s="42" t="s">
        <v>39</v>
      </c>
      <c r="R121" s="44">
        <v>37073</v>
      </c>
      <c r="S121" s="45">
        <v>45383</v>
      </c>
      <c r="T121" s="44">
        <v>29500</v>
      </c>
      <c r="U121" s="44">
        <v>43523</v>
      </c>
      <c r="V121" s="46"/>
      <c r="W121" s="46"/>
      <c r="X121" s="46"/>
      <c r="Y121" s="46"/>
      <c r="Z121" s="13"/>
      <c r="AA121" s="13"/>
      <c r="AB121" s="13"/>
      <c r="AC121" s="47"/>
      <c r="AD121" s="48" t="s">
        <v>148</v>
      </c>
      <c r="AE121" s="49" t="s">
        <v>41</v>
      </c>
      <c r="AF121" s="50" t="s">
        <v>42</v>
      </c>
      <c r="AH121" s="48"/>
      <c r="AI121" s="48"/>
      <c r="AJ121" s="48"/>
      <c r="AL121" s="48"/>
      <c r="AM121" s="48"/>
      <c r="AN121" s="48"/>
    </row>
    <row r="122" spans="1:40" s="15" customFormat="1" ht="39.950000000000003" customHeight="1" x14ac:dyDescent="0.25">
      <c r="A122" s="32">
        <v>23</v>
      </c>
      <c r="B122" s="33"/>
      <c r="C122" s="34" t="s">
        <v>265</v>
      </c>
      <c r="D122" s="34" t="s">
        <v>268</v>
      </c>
      <c r="E122" s="35" t="s">
        <v>269</v>
      </c>
      <c r="F122" s="36" t="str">
        <f t="shared" si="37"/>
        <v>22 años 5 meses 0 días</v>
      </c>
      <c r="G122" s="37">
        <v>0.65</v>
      </c>
      <c r="H122" s="32" t="str">
        <f t="shared" si="35"/>
        <v>49 años 6 meses 21 días</v>
      </c>
      <c r="I122" s="32" t="str">
        <f t="shared" si="36"/>
        <v>5 años 1 meses 5 días</v>
      </c>
      <c r="J122" s="38"/>
      <c r="K122" s="39"/>
      <c r="L122" s="40"/>
      <c r="M122" s="41">
        <v>32541.78</v>
      </c>
      <c r="N122" s="42">
        <f t="shared" si="38"/>
        <v>21152.156999999999</v>
      </c>
      <c r="O122" s="43"/>
      <c r="P122" s="43" t="s">
        <v>38</v>
      </c>
      <c r="Q122" s="42" t="s">
        <v>39</v>
      </c>
      <c r="R122" s="44">
        <v>37196</v>
      </c>
      <c r="S122" s="45">
        <v>45383</v>
      </c>
      <c r="T122" s="44">
        <v>27283</v>
      </c>
      <c r="U122" s="44">
        <v>43523</v>
      </c>
      <c r="V122" s="46"/>
      <c r="W122" s="46"/>
      <c r="X122" s="46"/>
      <c r="Y122" s="46"/>
      <c r="Z122" s="13"/>
      <c r="AA122" s="13"/>
      <c r="AB122" s="13"/>
      <c r="AC122" s="47"/>
      <c r="AD122" s="48" t="s">
        <v>40</v>
      </c>
      <c r="AE122" s="49" t="s">
        <v>41</v>
      </c>
      <c r="AF122" s="50" t="s">
        <v>42</v>
      </c>
      <c r="AH122" s="48"/>
      <c r="AI122" s="48"/>
      <c r="AJ122" s="48"/>
      <c r="AL122" s="48"/>
      <c r="AM122" s="48"/>
      <c r="AN122" s="48"/>
    </row>
    <row r="123" spans="1:40" s="15" customFormat="1" ht="39.950000000000003" customHeight="1" x14ac:dyDescent="0.25">
      <c r="A123" s="32">
        <v>24</v>
      </c>
      <c r="B123" s="33"/>
      <c r="C123" s="34" t="s">
        <v>265</v>
      </c>
      <c r="D123" s="34" t="s">
        <v>270</v>
      </c>
      <c r="E123" s="35" t="s">
        <v>271</v>
      </c>
      <c r="F123" s="36" t="str">
        <f t="shared" si="37"/>
        <v>22 años 4 meses 0 días</v>
      </c>
      <c r="G123" s="37">
        <v>0.65</v>
      </c>
      <c r="H123" s="32" t="str">
        <f t="shared" si="35"/>
        <v>55 años 2 meses 2 días</v>
      </c>
      <c r="I123" s="32" t="str">
        <f t="shared" si="36"/>
        <v>5 años 1 meses 5 días</v>
      </c>
      <c r="J123" s="38"/>
      <c r="K123" s="39"/>
      <c r="L123" s="40"/>
      <c r="M123" s="41">
        <v>32541.77</v>
      </c>
      <c r="N123" s="42">
        <f t="shared" si="38"/>
        <v>21152.1505</v>
      </c>
      <c r="O123" s="43"/>
      <c r="P123" s="43" t="s">
        <v>38</v>
      </c>
      <c r="Q123" s="42" t="s">
        <v>39</v>
      </c>
      <c r="R123" s="44">
        <v>37226</v>
      </c>
      <c r="S123" s="45">
        <v>45383</v>
      </c>
      <c r="T123" s="44">
        <v>25233</v>
      </c>
      <c r="U123" s="44">
        <v>43523</v>
      </c>
      <c r="V123" s="46"/>
      <c r="W123" s="46"/>
      <c r="X123" s="46"/>
      <c r="Y123" s="46"/>
      <c r="Z123" s="13"/>
      <c r="AA123" s="13"/>
      <c r="AB123" s="13"/>
      <c r="AC123" s="47"/>
      <c r="AD123" s="48" t="s">
        <v>148</v>
      </c>
      <c r="AE123" s="49" t="s">
        <v>41</v>
      </c>
      <c r="AF123" s="50" t="s">
        <v>42</v>
      </c>
      <c r="AH123" s="48"/>
      <c r="AI123" s="48"/>
      <c r="AJ123" s="48"/>
      <c r="AL123" s="48"/>
      <c r="AM123" s="48"/>
      <c r="AN123" s="48"/>
    </row>
    <row r="124" spans="1:40" s="15" customFormat="1" ht="39.950000000000003" customHeight="1" x14ac:dyDescent="0.25">
      <c r="A124" s="32">
        <v>25</v>
      </c>
      <c r="B124" s="33"/>
      <c r="C124" s="34" t="s">
        <v>265</v>
      </c>
      <c r="D124" s="34" t="s">
        <v>272</v>
      </c>
      <c r="E124" s="35" t="s">
        <v>273</v>
      </c>
      <c r="F124" s="36" t="str">
        <f t="shared" si="37"/>
        <v>28 años 10 meses 0 días</v>
      </c>
      <c r="G124" s="37">
        <v>0.82499999999999996</v>
      </c>
      <c r="H124" s="32" t="str">
        <f t="shared" si="35"/>
        <v>55 años 3 meses 0 días</v>
      </c>
      <c r="I124" s="32" t="str">
        <f t="shared" si="36"/>
        <v>6 años 1 meses 5 días</v>
      </c>
      <c r="J124" s="38"/>
      <c r="K124" s="39"/>
      <c r="L124" s="40"/>
      <c r="M124" s="41">
        <v>32541.77</v>
      </c>
      <c r="N124" s="42">
        <f t="shared" si="38"/>
        <v>26846.96025</v>
      </c>
      <c r="O124" s="43"/>
      <c r="P124" s="43" t="s">
        <v>38</v>
      </c>
      <c r="Q124" s="42" t="s">
        <v>39</v>
      </c>
      <c r="R124" s="44">
        <v>34851</v>
      </c>
      <c r="S124" s="45">
        <v>45383</v>
      </c>
      <c r="T124" s="44">
        <v>25204</v>
      </c>
      <c r="U124" s="44">
        <v>43158</v>
      </c>
      <c r="V124" s="46"/>
      <c r="W124" s="46"/>
      <c r="X124" s="46"/>
      <c r="Y124" s="46"/>
      <c r="Z124" s="13"/>
      <c r="AA124" s="13"/>
      <c r="AB124" s="13"/>
      <c r="AC124" s="47"/>
      <c r="AD124" s="48" t="s">
        <v>49</v>
      </c>
      <c r="AE124" s="49" t="s">
        <v>41</v>
      </c>
      <c r="AF124" s="50" t="s">
        <v>42</v>
      </c>
      <c r="AH124" s="48"/>
      <c r="AI124" s="48"/>
      <c r="AJ124" s="48"/>
      <c r="AL124" s="48"/>
      <c r="AM124" s="48"/>
      <c r="AN124" s="48"/>
    </row>
    <row r="125" spans="1:40" s="15" customFormat="1" ht="39.950000000000003" customHeight="1" x14ac:dyDescent="0.25">
      <c r="A125" s="32">
        <v>26</v>
      </c>
      <c r="B125" s="33"/>
      <c r="C125" s="34" t="s">
        <v>265</v>
      </c>
      <c r="D125" s="34" t="s">
        <v>274</v>
      </c>
      <c r="E125" s="35" t="s">
        <v>275</v>
      </c>
      <c r="F125" s="36" t="str">
        <f t="shared" si="37"/>
        <v>25 años 11 meses 0 días</v>
      </c>
      <c r="G125" s="37">
        <v>0.75</v>
      </c>
      <c r="H125" s="32" t="str">
        <f t="shared" si="35"/>
        <v>44 años 5 meses 22 días</v>
      </c>
      <c r="I125" s="32" t="str">
        <f t="shared" si="36"/>
        <v>7 años 1 meses 5 días</v>
      </c>
      <c r="J125" s="38"/>
      <c r="K125" s="39"/>
      <c r="L125" s="40"/>
      <c r="M125" s="41">
        <v>32541.78</v>
      </c>
      <c r="N125" s="42">
        <f t="shared" si="38"/>
        <v>24406.334999999999</v>
      </c>
      <c r="O125" s="43"/>
      <c r="P125" s="43" t="s">
        <v>38</v>
      </c>
      <c r="Q125" s="42" t="s">
        <v>39</v>
      </c>
      <c r="R125" s="44">
        <v>35916</v>
      </c>
      <c r="S125" s="45">
        <v>45383</v>
      </c>
      <c r="T125" s="44">
        <v>29138</v>
      </c>
      <c r="U125" s="44">
        <v>42793</v>
      </c>
      <c r="V125" s="46"/>
      <c r="W125" s="46"/>
      <c r="X125" s="46"/>
      <c r="Y125" s="46"/>
      <c r="Z125" s="13"/>
      <c r="AA125" s="13"/>
      <c r="AB125" s="13"/>
      <c r="AC125" s="47"/>
      <c r="AD125" s="48" t="s">
        <v>49</v>
      </c>
      <c r="AE125" s="49" t="s">
        <v>41</v>
      </c>
      <c r="AF125" s="50" t="s">
        <v>42</v>
      </c>
      <c r="AH125" s="48"/>
      <c r="AI125" s="48"/>
      <c r="AJ125" s="48"/>
      <c r="AL125" s="48"/>
      <c r="AM125" s="48"/>
      <c r="AN125" s="48"/>
    </row>
    <row r="126" spans="1:40" s="15" customFormat="1" ht="39.950000000000003" customHeight="1" x14ac:dyDescent="0.25">
      <c r="A126" s="32">
        <v>27</v>
      </c>
      <c r="B126" s="33"/>
      <c r="C126" s="34" t="s">
        <v>265</v>
      </c>
      <c r="D126" s="34" t="s">
        <v>276</v>
      </c>
      <c r="E126" s="35" t="s">
        <v>277</v>
      </c>
      <c r="F126" s="36" t="str">
        <f t="shared" si="37"/>
        <v>25 años 11 meses 0 días</v>
      </c>
      <c r="G126" s="37">
        <v>0.75</v>
      </c>
      <c r="H126" s="32" t="str">
        <f t="shared" si="35"/>
        <v>46 años 5 meses 18 días</v>
      </c>
      <c r="I126" s="32" t="str">
        <f t="shared" si="36"/>
        <v>7 años 1 meses 5 días</v>
      </c>
      <c r="J126" s="38"/>
      <c r="K126" s="39"/>
      <c r="L126" s="40"/>
      <c r="M126" s="41">
        <v>70000</v>
      </c>
      <c r="N126" s="42">
        <f t="shared" si="38"/>
        <v>52500</v>
      </c>
      <c r="O126" s="43"/>
      <c r="P126" s="43" t="s">
        <v>38</v>
      </c>
      <c r="Q126" s="42" t="s">
        <v>39</v>
      </c>
      <c r="R126" s="44">
        <v>35916</v>
      </c>
      <c r="S126" s="45">
        <v>45383</v>
      </c>
      <c r="T126" s="44">
        <v>28412</v>
      </c>
      <c r="U126" s="44">
        <v>42793</v>
      </c>
      <c r="V126" s="46"/>
      <c r="W126" s="46"/>
      <c r="X126" s="46"/>
      <c r="Y126" s="46"/>
      <c r="Z126" s="13"/>
      <c r="AA126" s="13"/>
      <c r="AB126" s="13"/>
      <c r="AC126" s="47"/>
      <c r="AD126" s="48" t="s">
        <v>49</v>
      </c>
      <c r="AE126" s="49" t="s">
        <v>41</v>
      </c>
      <c r="AF126" s="50" t="s">
        <v>42</v>
      </c>
      <c r="AH126" s="48"/>
      <c r="AI126" s="48"/>
      <c r="AJ126" s="48"/>
      <c r="AL126" s="48"/>
      <c r="AM126" s="48"/>
      <c r="AN126" s="48"/>
    </row>
    <row r="127" spans="1:40" s="15" customFormat="1" ht="39.950000000000003" customHeight="1" x14ac:dyDescent="0.25">
      <c r="A127" s="32">
        <v>28</v>
      </c>
      <c r="B127" s="33"/>
      <c r="C127" s="34" t="s">
        <v>265</v>
      </c>
      <c r="D127" s="34" t="s">
        <v>278</v>
      </c>
      <c r="E127" s="35" t="s">
        <v>279</v>
      </c>
      <c r="F127" s="36" t="str">
        <f t="shared" si="37"/>
        <v>25 años 8 meses 0 días</v>
      </c>
      <c r="G127" s="37">
        <v>0.75</v>
      </c>
      <c r="H127" s="32" t="str">
        <f t="shared" si="35"/>
        <v>46 años 4 meses 11 días</v>
      </c>
      <c r="I127" s="32" t="str">
        <f t="shared" si="36"/>
        <v>8 años 1 meses 5 días</v>
      </c>
      <c r="J127" s="38"/>
      <c r="K127" s="39"/>
      <c r="L127" s="40"/>
      <c r="M127" s="41">
        <v>32541.77</v>
      </c>
      <c r="N127" s="42">
        <f t="shared" si="38"/>
        <v>24406.327499999999</v>
      </c>
      <c r="O127" s="43"/>
      <c r="P127" s="43" t="s">
        <v>38</v>
      </c>
      <c r="Q127" s="42" t="s">
        <v>39</v>
      </c>
      <c r="R127" s="44">
        <v>36008</v>
      </c>
      <c r="S127" s="45">
        <v>45383</v>
      </c>
      <c r="T127" s="44">
        <v>28450</v>
      </c>
      <c r="U127" s="44">
        <v>42427</v>
      </c>
      <c r="V127" s="46"/>
      <c r="W127" s="46"/>
      <c r="X127" s="46"/>
      <c r="Y127" s="46"/>
      <c r="Z127" s="13"/>
      <c r="AA127" s="13"/>
      <c r="AB127" s="13"/>
      <c r="AC127" s="47"/>
      <c r="AD127" s="48" t="s">
        <v>49</v>
      </c>
      <c r="AE127" s="49" t="s">
        <v>41</v>
      </c>
      <c r="AF127" s="50" t="s">
        <v>42</v>
      </c>
      <c r="AH127" s="48"/>
      <c r="AI127" s="48"/>
      <c r="AJ127" s="48"/>
      <c r="AL127" s="48"/>
      <c r="AM127" s="48"/>
      <c r="AN127" s="48"/>
    </row>
    <row r="128" spans="1:40" s="15" customFormat="1" ht="39.950000000000003" customHeight="1" x14ac:dyDescent="0.25">
      <c r="A128" s="32">
        <v>29</v>
      </c>
      <c r="B128" s="33"/>
      <c r="C128" s="34" t="s">
        <v>265</v>
      </c>
      <c r="D128" s="34" t="s">
        <v>280</v>
      </c>
      <c r="E128" s="35" t="s">
        <v>281</v>
      </c>
      <c r="F128" s="36" t="str">
        <f t="shared" si="37"/>
        <v>22 años 3 meses 0 días</v>
      </c>
      <c r="G128" s="37">
        <v>0.65</v>
      </c>
      <c r="H128" s="32" t="str">
        <f t="shared" si="35"/>
        <v>53 años 0 meses 0 días</v>
      </c>
      <c r="I128" s="32" t="str">
        <f t="shared" si="36"/>
        <v>4 años 1 meses 5 días</v>
      </c>
      <c r="J128" s="38"/>
      <c r="K128" s="39"/>
      <c r="L128" s="40"/>
      <c r="M128" s="41">
        <v>31510.28</v>
      </c>
      <c r="N128" s="42">
        <f t="shared" si="38"/>
        <v>20481.682000000001</v>
      </c>
      <c r="O128" s="43"/>
      <c r="P128" s="43" t="s">
        <v>38</v>
      </c>
      <c r="Q128" s="42" t="s">
        <v>39</v>
      </c>
      <c r="R128" s="44">
        <v>37257</v>
      </c>
      <c r="S128" s="45">
        <v>45383</v>
      </c>
      <c r="T128" s="44">
        <v>26024</v>
      </c>
      <c r="U128" s="44">
        <v>43888</v>
      </c>
      <c r="V128" s="46"/>
      <c r="W128" s="46"/>
      <c r="X128" s="46"/>
      <c r="Y128" s="46"/>
      <c r="Z128" s="13"/>
      <c r="AA128" s="13"/>
      <c r="AB128" s="13"/>
      <c r="AC128" s="47"/>
      <c r="AD128" s="48" t="s">
        <v>40</v>
      </c>
      <c r="AE128" s="49" t="s">
        <v>41</v>
      </c>
      <c r="AF128" s="50" t="s">
        <v>42</v>
      </c>
      <c r="AH128" s="48"/>
      <c r="AI128" s="48"/>
      <c r="AJ128" s="48"/>
      <c r="AL128" s="48"/>
      <c r="AM128" s="48"/>
      <c r="AN128" s="48"/>
    </row>
    <row r="129" spans="1:40" s="15" customFormat="1" ht="39.950000000000003" customHeight="1" x14ac:dyDescent="0.25">
      <c r="A129" s="32">
        <v>30</v>
      </c>
      <c r="B129" s="33"/>
      <c r="C129" s="34" t="s">
        <v>167</v>
      </c>
      <c r="D129" s="34" t="s">
        <v>282</v>
      </c>
      <c r="E129" s="35" t="s">
        <v>283</v>
      </c>
      <c r="F129" s="36" t="str">
        <f t="shared" si="37"/>
        <v>22 años 9 meses 0 días</v>
      </c>
      <c r="G129" s="37">
        <v>0.67500000000000004</v>
      </c>
      <c r="H129" s="32" t="str">
        <f t="shared" si="35"/>
        <v>39 años 4 meses 9 días</v>
      </c>
      <c r="I129" s="32" t="str">
        <f t="shared" si="36"/>
        <v>7 años 1 meses 5 días</v>
      </c>
      <c r="J129" s="38"/>
      <c r="K129" s="39"/>
      <c r="L129" s="40"/>
      <c r="M129" s="41">
        <v>31510.27</v>
      </c>
      <c r="N129" s="42">
        <f t="shared" si="38"/>
        <v>21269.432250000002</v>
      </c>
      <c r="O129" s="43"/>
      <c r="P129" s="43" t="s">
        <v>38</v>
      </c>
      <c r="Q129" s="42" t="s">
        <v>39</v>
      </c>
      <c r="R129" s="44">
        <v>37073</v>
      </c>
      <c r="S129" s="45">
        <v>45383</v>
      </c>
      <c r="T129" s="44">
        <v>31009</v>
      </c>
      <c r="U129" s="44">
        <v>42793</v>
      </c>
      <c r="V129" s="46"/>
      <c r="W129" s="46"/>
      <c r="X129" s="46"/>
      <c r="Y129" s="46"/>
      <c r="Z129" s="13"/>
      <c r="AA129" s="13"/>
      <c r="AB129" s="13"/>
      <c r="AC129" s="47"/>
      <c r="AD129" s="48" t="s">
        <v>70</v>
      </c>
      <c r="AE129" s="49" t="s">
        <v>41</v>
      </c>
      <c r="AF129" s="50" t="s">
        <v>42</v>
      </c>
      <c r="AH129" s="48"/>
      <c r="AI129" s="48"/>
      <c r="AJ129" s="48"/>
      <c r="AL129" s="48"/>
      <c r="AM129" s="48"/>
      <c r="AN129" s="48"/>
    </row>
    <row r="130" spans="1:40" s="15" customFormat="1" ht="39.950000000000003" customHeight="1" x14ac:dyDescent="0.25">
      <c r="A130" s="32">
        <v>31</v>
      </c>
      <c r="B130" s="33"/>
      <c r="C130" s="34" t="s">
        <v>167</v>
      </c>
      <c r="D130" s="34" t="s">
        <v>284</v>
      </c>
      <c r="E130" s="35" t="s">
        <v>285</v>
      </c>
      <c r="F130" s="36" t="str">
        <f t="shared" si="37"/>
        <v>23 años 10 meses 0 días</v>
      </c>
      <c r="G130" s="37">
        <v>0.7</v>
      </c>
      <c r="H130" s="32" t="str">
        <f t="shared" si="35"/>
        <v>47 años 0 meses 13 días</v>
      </c>
      <c r="I130" s="32" t="str">
        <f t="shared" si="36"/>
        <v>5 años 1 meses 5 días</v>
      </c>
      <c r="J130" s="38"/>
      <c r="K130" s="39"/>
      <c r="L130" s="40"/>
      <c r="M130" s="41">
        <v>31510.27</v>
      </c>
      <c r="N130" s="42">
        <f t="shared" si="38"/>
        <v>22057.188999999998</v>
      </c>
      <c r="O130" s="43"/>
      <c r="P130" s="43" t="s">
        <v>38</v>
      </c>
      <c r="Q130" s="42" t="s">
        <v>39</v>
      </c>
      <c r="R130" s="44">
        <v>36678</v>
      </c>
      <c r="S130" s="45">
        <v>45383</v>
      </c>
      <c r="T130" s="44">
        <v>28203</v>
      </c>
      <c r="U130" s="44">
        <v>43523</v>
      </c>
      <c r="V130" s="46"/>
      <c r="W130" s="46"/>
      <c r="X130" s="46"/>
      <c r="Y130" s="46"/>
      <c r="Z130" s="13"/>
      <c r="AA130" s="13"/>
      <c r="AB130" s="13"/>
      <c r="AC130" s="47"/>
      <c r="AD130" s="48" t="s">
        <v>49</v>
      </c>
      <c r="AE130" s="49" t="s">
        <v>41</v>
      </c>
      <c r="AF130" s="50" t="s">
        <v>42</v>
      </c>
      <c r="AH130" s="48"/>
      <c r="AI130" s="48"/>
      <c r="AJ130" s="48"/>
      <c r="AL130" s="48"/>
      <c r="AM130" s="48"/>
      <c r="AN130" s="48"/>
    </row>
    <row r="131" spans="1:40" s="15" customFormat="1" ht="39.950000000000003" customHeight="1" x14ac:dyDescent="0.25">
      <c r="A131" s="32">
        <v>32</v>
      </c>
      <c r="B131" s="35"/>
      <c r="C131" s="34" t="s">
        <v>188</v>
      </c>
      <c r="D131" s="34" t="s">
        <v>286</v>
      </c>
      <c r="E131" s="35" t="s">
        <v>287</v>
      </c>
      <c r="F131" s="36" t="str">
        <f t="shared" si="37"/>
        <v>28 años 0 meses 12 días</v>
      </c>
      <c r="G131" s="37">
        <v>0.8</v>
      </c>
      <c r="H131" s="32" t="str">
        <f t="shared" si="35"/>
        <v>45 años 3 meses 4 días</v>
      </c>
      <c r="I131" s="32" t="str">
        <f t="shared" si="36"/>
        <v>5 años 9 meses 16 días</v>
      </c>
      <c r="J131" s="38"/>
      <c r="K131" s="39"/>
      <c r="L131" s="40"/>
      <c r="M131" s="41">
        <v>23826.3</v>
      </c>
      <c r="N131" s="67">
        <f t="shared" si="38"/>
        <v>19061.04</v>
      </c>
      <c r="O131" s="43" t="s">
        <v>191</v>
      </c>
      <c r="P131" s="43" t="s">
        <v>38</v>
      </c>
      <c r="Q131" s="42" t="s">
        <v>192</v>
      </c>
      <c r="R131" s="44">
        <v>35034</v>
      </c>
      <c r="S131" s="45">
        <v>45273</v>
      </c>
      <c r="T131" s="44">
        <v>28742</v>
      </c>
      <c r="U131" s="44">
        <v>43158</v>
      </c>
      <c r="V131" s="46"/>
      <c r="W131" s="46"/>
      <c r="X131" s="46"/>
      <c r="Y131" s="46"/>
      <c r="Z131" s="13"/>
      <c r="AA131" s="13"/>
      <c r="AB131" s="13"/>
      <c r="AC131" s="47"/>
      <c r="AD131" s="48" t="s">
        <v>70</v>
      </c>
      <c r="AE131" s="49" t="s">
        <v>41</v>
      </c>
      <c r="AF131" s="50" t="s">
        <v>42</v>
      </c>
      <c r="AH131" s="48"/>
      <c r="AI131" s="48"/>
      <c r="AJ131" s="48"/>
      <c r="AL131" s="48"/>
      <c r="AM131" s="48"/>
      <c r="AN131" s="48"/>
    </row>
    <row r="132" spans="1:40" s="15" customFormat="1" ht="39.950000000000003" customHeight="1" x14ac:dyDescent="0.25">
      <c r="A132" s="32">
        <v>33</v>
      </c>
      <c r="B132" s="35"/>
      <c r="C132" s="34" t="s">
        <v>188</v>
      </c>
      <c r="D132" s="34" t="s">
        <v>288</v>
      </c>
      <c r="E132" s="35" t="s">
        <v>289</v>
      </c>
      <c r="F132" s="36" t="str">
        <f t="shared" si="37"/>
        <v>20 años 3 meses 12 días</v>
      </c>
      <c r="G132" s="37">
        <v>0.6</v>
      </c>
      <c r="H132" s="32" t="str">
        <f t="shared" si="35"/>
        <v>43 años 10 meses 15 días</v>
      </c>
      <c r="I132" s="32" t="str">
        <f t="shared" si="36"/>
        <v>4 años 9 meses 16 días</v>
      </c>
      <c r="J132" s="38"/>
      <c r="K132" s="39"/>
      <c r="L132" s="40"/>
      <c r="M132" s="41">
        <v>22588.39</v>
      </c>
      <c r="N132" s="67">
        <f t="shared" si="38"/>
        <v>13553.034</v>
      </c>
      <c r="O132" s="43" t="s">
        <v>191</v>
      </c>
      <c r="P132" s="43" t="s">
        <v>38</v>
      </c>
      <c r="Q132" s="42" t="s">
        <v>192</v>
      </c>
      <c r="R132" s="44">
        <v>37865</v>
      </c>
      <c r="S132" s="45">
        <v>45273</v>
      </c>
      <c r="T132" s="44">
        <v>29248</v>
      </c>
      <c r="U132" s="44">
        <v>43523</v>
      </c>
      <c r="V132" s="46"/>
      <c r="W132" s="46"/>
      <c r="X132" s="46"/>
      <c r="Y132" s="46"/>
      <c r="Z132" s="13"/>
      <c r="AA132" s="13"/>
      <c r="AB132" s="13"/>
      <c r="AC132" s="47"/>
      <c r="AD132" s="48" t="s">
        <v>70</v>
      </c>
      <c r="AE132" s="49" t="s">
        <v>41</v>
      </c>
      <c r="AF132" s="50" t="s">
        <v>42</v>
      </c>
      <c r="AH132" s="48"/>
      <c r="AI132" s="48"/>
      <c r="AJ132" s="48"/>
      <c r="AL132" s="48"/>
      <c r="AM132" s="48"/>
      <c r="AN132" s="48"/>
    </row>
    <row r="133" spans="1:40" s="15" customFormat="1" ht="39.950000000000003" customHeight="1" x14ac:dyDescent="0.25">
      <c r="A133" s="32">
        <v>34</v>
      </c>
      <c r="B133" s="35"/>
      <c r="C133" s="34" t="s">
        <v>188</v>
      </c>
      <c r="D133" s="34" t="s">
        <v>290</v>
      </c>
      <c r="E133" s="35" t="s">
        <v>291</v>
      </c>
      <c r="F133" s="36" t="str">
        <f t="shared" si="37"/>
        <v>20 años 2 meses 21 días</v>
      </c>
      <c r="G133" s="37">
        <v>0.6</v>
      </c>
      <c r="H133" s="32" t="str">
        <f t="shared" si="35"/>
        <v>42 años 6 meses 12 días</v>
      </c>
      <c r="I133" s="32" t="str">
        <f t="shared" si="36"/>
        <v>5 años 9 meses 16 días</v>
      </c>
      <c r="J133" s="38"/>
      <c r="K133" s="39"/>
      <c r="L133" s="40"/>
      <c r="M133" s="41">
        <v>23826.3</v>
      </c>
      <c r="N133" s="67">
        <f t="shared" si="38"/>
        <v>14295.779999999999</v>
      </c>
      <c r="O133" s="43" t="s">
        <v>191</v>
      </c>
      <c r="P133" s="43" t="s">
        <v>38</v>
      </c>
      <c r="Q133" s="42" t="s">
        <v>192</v>
      </c>
      <c r="R133" s="44">
        <v>40026</v>
      </c>
      <c r="S133" s="45">
        <v>45273</v>
      </c>
      <c r="T133" s="44">
        <v>29737</v>
      </c>
      <c r="U133" s="44">
        <v>43158</v>
      </c>
      <c r="V133" s="46">
        <v>37712</v>
      </c>
      <c r="W133" s="46">
        <v>39854</v>
      </c>
      <c r="X133" s="46"/>
      <c r="Y133" s="46"/>
      <c r="Z133" s="13"/>
      <c r="AA133" s="13"/>
      <c r="AB133" s="13"/>
      <c r="AC133" s="47"/>
      <c r="AD133" s="48" t="s">
        <v>70</v>
      </c>
      <c r="AE133" s="49" t="s">
        <v>41</v>
      </c>
      <c r="AF133" s="50" t="s">
        <v>42</v>
      </c>
      <c r="AH133" s="48">
        <v>1</v>
      </c>
      <c r="AI133" s="48"/>
      <c r="AJ133" s="48"/>
      <c r="AL133" s="48"/>
      <c r="AM133" s="48">
        <v>12</v>
      </c>
      <c r="AN133" s="48"/>
    </row>
    <row r="134" spans="1:40" ht="12.75" customHeight="1" x14ac:dyDescent="0.25"/>
    <row r="135" spans="1:40" s="12" customFormat="1" x14ac:dyDescent="0.25">
      <c r="A135" s="9" t="s">
        <v>292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10"/>
      <c r="S135" s="11"/>
      <c r="T135" s="11"/>
      <c r="Z135" s="13"/>
      <c r="AA135" s="13"/>
      <c r="AB135" s="13"/>
      <c r="AD135" s="14"/>
      <c r="AG135" s="15"/>
      <c r="AH135" s="16" t="s">
        <v>7</v>
      </c>
      <c r="AI135" s="16"/>
      <c r="AJ135" s="16"/>
      <c r="AL135" s="16" t="s">
        <v>8</v>
      </c>
      <c r="AM135" s="16"/>
      <c r="AN135" s="16"/>
    </row>
    <row r="136" spans="1:40" s="31" customFormat="1" ht="30" customHeight="1" x14ac:dyDescent="0.25">
      <c r="A136" s="17" t="s">
        <v>9</v>
      </c>
      <c r="B136" s="17" t="s">
        <v>10</v>
      </c>
      <c r="C136" s="18" t="s">
        <v>11</v>
      </c>
      <c r="D136" s="18" t="s">
        <v>12</v>
      </c>
      <c r="E136" s="17" t="s">
        <v>13</v>
      </c>
      <c r="F136" s="19" t="s">
        <v>14</v>
      </c>
      <c r="G136" s="19" t="s">
        <v>15</v>
      </c>
      <c r="H136" s="18" t="s">
        <v>16</v>
      </c>
      <c r="I136" s="20" t="s">
        <v>17</v>
      </c>
      <c r="J136" s="21" t="s">
        <v>18</v>
      </c>
      <c r="K136" s="22"/>
      <c r="L136" s="23" t="s">
        <v>19</v>
      </c>
      <c r="M136" s="24" t="s">
        <v>20</v>
      </c>
      <c r="N136" s="24" t="s">
        <v>21</v>
      </c>
      <c r="O136" s="24" t="s">
        <v>22</v>
      </c>
      <c r="P136" s="24" t="s">
        <v>22</v>
      </c>
      <c r="Q136" s="24" t="s">
        <v>23</v>
      </c>
      <c r="R136" s="24" t="s">
        <v>24</v>
      </c>
      <c r="S136" s="25" t="s">
        <v>25</v>
      </c>
      <c r="T136" s="25" t="s">
        <v>26</v>
      </c>
      <c r="U136" s="26" t="s">
        <v>27</v>
      </c>
      <c r="V136" s="18" t="s">
        <v>18</v>
      </c>
      <c r="W136" s="25" t="s">
        <v>25</v>
      </c>
      <c r="X136" s="25" t="s">
        <v>26</v>
      </c>
      <c r="Y136" s="25" t="s">
        <v>25</v>
      </c>
      <c r="Z136" s="25" t="s">
        <v>26</v>
      </c>
      <c r="AA136" s="27"/>
      <c r="AB136" s="27"/>
      <c r="AC136" s="28"/>
      <c r="AD136" s="25" t="s">
        <v>28</v>
      </c>
      <c r="AE136" s="25" t="s">
        <v>29</v>
      </c>
      <c r="AF136" s="25" t="s">
        <v>30</v>
      </c>
      <c r="AG136" s="29"/>
      <c r="AH136" s="30" t="s">
        <v>31</v>
      </c>
      <c r="AI136" s="30" t="s">
        <v>32</v>
      </c>
      <c r="AJ136" s="30" t="s">
        <v>33</v>
      </c>
      <c r="AK136" s="29"/>
      <c r="AL136" s="30" t="s">
        <v>31</v>
      </c>
      <c r="AM136" s="30" t="s">
        <v>32</v>
      </c>
      <c r="AN136" s="30" t="s">
        <v>34</v>
      </c>
    </row>
    <row r="137" spans="1:40" s="15" customFormat="1" ht="39.950000000000003" customHeight="1" x14ac:dyDescent="0.25">
      <c r="A137" s="32">
        <v>1</v>
      </c>
      <c r="B137" s="32"/>
      <c r="C137" s="55" t="s">
        <v>293</v>
      </c>
      <c r="D137" s="55" t="s">
        <v>294</v>
      </c>
      <c r="E137" s="57" t="s">
        <v>295</v>
      </c>
      <c r="F137" s="36" t="str">
        <f t="shared" ref="F137:F149" si="39">DATEDIF(R137,S137,"y") + DATEDIF(V137,W137,"y") + DATEDIF(X137,Y137,"y") + SUM(AH137) &amp; " años " &amp; DATEDIF(R137,S137,"ym") + DATEDIF(V137,W137,"ym") + DATEDIF(X137,Y137,"ym") + SUM(AI137) - SUM(AM137) &amp; " meses " &amp; DATEDIF(R137,S137,"md") + DATEDIF(V137,W137,"md") + DATEDIF(X137,Y137,"md") - SUM(AN137) &amp; " días"</f>
        <v>35 años 7 meses 14 días</v>
      </c>
      <c r="G137" s="37">
        <v>1</v>
      </c>
      <c r="H137" s="32" t="str">
        <f t="shared" ref="H137:H149" si="40">DATEDIF(T137,S137,"y") &amp; " años " &amp; DATEDIF(T137,S137,"ym") &amp; " meses " &amp; DATEDIF(T137,S137,"md") &amp; " días"</f>
        <v>63 años 5 meses 13 días</v>
      </c>
      <c r="I137" s="32" t="str">
        <f t="shared" ref="I137:I149" si="41">DATEDIF(U137,S137,"y") &amp; " años " &amp; DATEDIF(U137,S137,"ym") &amp; " meses " &amp; DATEDIF(U137,S137,"md") &amp; " días"</f>
        <v>13 años 1 meses 0 días</v>
      </c>
      <c r="J137" s="38" t="s">
        <v>18</v>
      </c>
      <c r="K137" s="39"/>
      <c r="L137" s="40"/>
      <c r="M137" s="58">
        <f>50275.72+25000</f>
        <v>75275.72</v>
      </c>
      <c r="N137" s="42">
        <f>M137*G137</f>
        <v>75275.72</v>
      </c>
      <c r="O137" s="43"/>
      <c r="P137" s="43" t="s">
        <v>38</v>
      </c>
      <c r="Q137" s="42" t="s">
        <v>39</v>
      </c>
      <c r="R137" s="59">
        <v>33664</v>
      </c>
      <c r="S137" s="60">
        <v>45383</v>
      </c>
      <c r="T137" s="59">
        <v>22208</v>
      </c>
      <c r="U137" s="59">
        <v>40603</v>
      </c>
      <c r="V137" s="46">
        <v>32328</v>
      </c>
      <c r="W137" s="46">
        <v>32693</v>
      </c>
      <c r="X137" s="46">
        <v>32707</v>
      </c>
      <c r="Y137" s="46">
        <v>33635</v>
      </c>
      <c r="Z137" s="100" t="s">
        <v>296</v>
      </c>
      <c r="AA137" s="13"/>
      <c r="AB137" s="13"/>
      <c r="AC137" s="47"/>
      <c r="AD137" s="48" t="s">
        <v>70</v>
      </c>
      <c r="AE137" s="49" t="s">
        <v>41</v>
      </c>
      <c r="AF137" s="50" t="s">
        <v>42</v>
      </c>
      <c r="AH137" s="48"/>
      <c r="AI137" s="48"/>
      <c r="AJ137" s="48"/>
      <c r="AL137" s="48"/>
      <c r="AM137" s="48"/>
      <c r="AN137" s="48"/>
    </row>
    <row r="138" spans="1:40" s="15" customFormat="1" ht="39.950000000000003" customHeight="1" x14ac:dyDescent="0.25">
      <c r="A138" s="32">
        <v>2</v>
      </c>
      <c r="B138" s="32"/>
      <c r="C138" s="55" t="s">
        <v>35</v>
      </c>
      <c r="D138" s="55" t="s">
        <v>297</v>
      </c>
      <c r="E138" s="57" t="s">
        <v>298</v>
      </c>
      <c r="F138" s="36" t="str">
        <f t="shared" si="39"/>
        <v>35 años 8 meses 0 días</v>
      </c>
      <c r="G138" s="37">
        <v>1</v>
      </c>
      <c r="H138" s="32" t="str">
        <f t="shared" si="40"/>
        <v>54 años 10 meses 17 días</v>
      </c>
      <c r="I138" s="32" t="str">
        <f t="shared" si="41"/>
        <v>8 años 1 meses 5 días</v>
      </c>
      <c r="J138" s="38"/>
      <c r="K138" s="39"/>
      <c r="L138" s="40"/>
      <c r="M138" s="58">
        <v>90000</v>
      </c>
      <c r="N138" s="42">
        <f>M138*G138</f>
        <v>90000</v>
      </c>
      <c r="O138" s="43"/>
      <c r="P138" s="43" t="s">
        <v>38</v>
      </c>
      <c r="Q138" s="42" t="s">
        <v>39</v>
      </c>
      <c r="R138" s="59">
        <v>32356</v>
      </c>
      <c r="S138" s="60">
        <v>45383</v>
      </c>
      <c r="T138" s="59">
        <v>25338</v>
      </c>
      <c r="U138" s="59">
        <v>42427</v>
      </c>
      <c r="V138" s="46"/>
      <c r="W138" s="46"/>
      <c r="X138" s="46"/>
      <c r="Y138" s="46"/>
      <c r="Z138" s="13"/>
      <c r="AA138" s="13"/>
      <c r="AB138" s="13"/>
      <c r="AC138" s="47"/>
      <c r="AD138" s="48" t="s">
        <v>40</v>
      </c>
      <c r="AE138" s="49" t="s">
        <v>41</v>
      </c>
      <c r="AF138" s="50" t="s">
        <v>42</v>
      </c>
      <c r="AH138" s="48"/>
      <c r="AI138" s="48"/>
      <c r="AJ138" s="48"/>
      <c r="AL138" s="48"/>
      <c r="AM138" s="48"/>
      <c r="AN138" s="48"/>
    </row>
    <row r="139" spans="1:40" s="15" customFormat="1" ht="39.950000000000003" customHeight="1" x14ac:dyDescent="0.25">
      <c r="A139" s="32">
        <v>3</v>
      </c>
      <c r="B139" s="32"/>
      <c r="C139" s="55" t="s">
        <v>35</v>
      </c>
      <c r="D139" s="55" t="s">
        <v>299</v>
      </c>
      <c r="E139" s="57" t="s">
        <v>300</v>
      </c>
      <c r="F139" s="36" t="str">
        <f t="shared" si="39"/>
        <v>31 años 2 meses 0 días</v>
      </c>
      <c r="G139" s="53">
        <v>0.88</v>
      </c>
      <c r="H139" s="32" t="str">
        <f t="shared" si="40"/>
        <v>50 años 6 meses 14 días</v>
      </c>
      <c r="I139" s="32" t="str">
        <f t="shared" si="41"/>
        <v>5 años 1 meses 5 días</v>
      </c>
      <c r="J139" s="38"/>
      <c r="K139" s="39"/>
      <c r="L139" s="40"/>
      <c r="M139" s="58">
        <v>70000</v>
      </c>
      <c r="N139" s="42">
        <f t="shared" ref="N139:N149" si="42">M139*G139</f>
        <v>61600</v>
      </c>
      <c r="O139" s="43"/>
      <c r="P139" s="43" t="s">
        <v>38</v>
      </c>
      <c r="Q139" s="42" t="s">
        <v>39</v>
      </c>
      <c r="R139" s="59">
        <v>34001</v>
      </c>
      <c r="S139" s="60">
        <v>45383</v>
      </c>
      <c r="T139" s="59">
        <v>26925</v>
      </c>
      <c r="U139" s="59">
        <v>43523</v>
      </c>
      <c r="V139" s="46"/>
      <c r="W139" s="46"/>
      <c r="X139" s="46"/>
      <c r="Y139" s="46"/>
      <c r="Z139" s="100" t="s">
        <v>296</v>
      </c>
      <c r="AA139" s="13"/>
      <c r="AB139" s="13"/>
      <c r="AC139" s="47"/>
      <c r="AD139" s="48" t="s">
        <v>49</v>
      </c>
      <c r="AE139" s="49" t="s">
        <v>41</v>
      </c>
      <c r="AF139" s="50" t="s">
        <v>42</v>
      </c>
      <c r="AH139" s="48"/>
      <c r="AI139" s="48"/>
      <c r="AJ139" s="48"/>
      <c r="AL139" s="48"/>
      <c r="AM139" s="48"/>
      <c r="AN139" s="48"/>
    </row>
    <row r="140" spans="1:40" s="15" customFormat="1" ht="39.950000000000003" customHeight="1" x14ac:dyDescent="0.25">
      <c r="A140" s="32">
        <v>4</v>
      </c>
      <c r="B140" s="32"/>
      <c r="C140" s="55" t="s">
        <v>35</v>
      </c>
      <c r="D140" s="55" t="s">
        <v>301</v>
      </c>
      <c r="E140" s="57" t="s">
        <v>302</v>
      </c>
      <c r="F140" s="36" t="str">
        <f t="shared" si="39"/>
        <v>34 años 0 meses 0 días</v>
      </c>
      <c r="G140" s="53">
        <v>0.97</v>
      </c>
      <c r="H140" s="32" t="str">
        <f t="shared" si="40"/>
        <v>55 años 10 meses 2 días</v>
      </c>
      <c r="I140" s="32" t="str">
        <f t="shared" si="41"/>
        <v>6 años 1 meses 0 días</v>
      </c>
      <c r="J140" s="38"/>
      <c r="K140" s="39"/>
      <c r="L140" s="40"/>
      <c r="M140" s="58">
        <v>60000</v>
      </c>
      <c r="N140" s="42">
        <f t="shared" si="42"/>
        <v>58200</v>
      </c>
      <c r="O140" s="43"/>
      <c r="P140" s="43" t="s">
        <v>38</v>
      </c>
      <c r="Q140" s="42" t="s">
        <v>39</v>
      </c>
      <c r="R140" s="59">
        <v>32964</v>
      </c>
      <c r="S140" s="60">
        <v>45383</v>
      </c>
      <c r="T140" s="59">
        <v>24988</v>
      </c>
      <c r="U140" s="59">
        <v>43160</v>
      </c>
      <c r="V140" s="46"/>
      <c r="W140" s="46"/>
      <c r="X140" s="46"/>
      <c r="Y140" s="46"/>
      <c r="Z140" s="100" t="s">
        <v>296</v>
      </c>
      <c r="AA140" s="13"/>
      <c r="AB140" s="13"/>
      <c r="AC140" s="47"/>
      <c r="AD140" s="48" t="s">
        <v>148</v>
      </c>
      <c r="AE140" s="49" t="s">
        <v>41</v>
      </c>
      <c r="AF140" s="50" t="s">
        <v>42</v>
      </c>
      <c r="AH140" s="48"/>
      <c r="AI140" s="48"/>
      <c r="AJ140" s="48"/>
      <c r="AL140" s="48"/>
      <c r="AM140" s="48"/>
      <c r="AN140" s="48"/>
    </row>
    <row r="141" spans="1:40" s="15" customFormat="1" ht="39.950000000000003" customHeight="1" x14ac:dyDescent="0.25">
      <c r="A141" s="32">
        <v>5</v>
      </c>
      <c r="B141" s="32"/>
      <c r="C141" s="34" t="s">
        <v>35</v>
      </c>
      <c r="D141" s="34" t="s">
        <v>303</v>
      </c>
      <c r="E141" s="35" t="s">
        <v>304</v>
      </c>
      <c r="F141" s="36" t="str">
        <f t="shared" si="39"/>
        <v>19 años 9 meses 0 días</v>
      </c>
      <c r="G141" s="37">
        <v>0.6</v>
      </c>
      <c r="H141" s="32" t="str">
        <f t="shared" si="40"/>
        <v>63 años 9 meses 21 días</v>
      </c>
      <c r="I141" s="32" t="str">
        <f t="shared" si="41"/>
        <v>4 años 1 meses 5 días</v>
      </c>
      <c r="J141" s="38"/>
      <c r="K141" s="39"/>
      <c r="L141" s="40"/>
      <c r="M141" s="41">
        <f>39234.82+14000</f>
        <v>53234.82</v>
      </c>
      <c r="N141" s="42">
        <f t="shared" si="42"/>
        <v>31940.892</v>
      </c>
      <c r="O141" s="43"/>
      <c r="P141" s="43" t="s">
        <v>38</v>
      </c>
      <c r="Q141" s="42" t="s">
        <v>39</v>
      </c>
      <c r="R141" s="44">
        <v>38169</v>
      </c>
      <c r="S141" s="45">
        <v>45383</v>
      </c>
      <c r="T141" s="44">
        <v>22078</v>
      </c>
      <c r="U141" s="44">
        <v>43888</v>
      </c>
      <c r="V141" s="46"/>
      <c r="W141" s="46"/>
      <c r="X141" s="46"/>
      <c r="Y141" s="46"/>
      <c r="Z141" s="100" t="s">
        <v>296</v>
      </c>
      <c r="AA141" s="13"/>
      <c r="AB141" s="13"/>
      <c r="AC141" s="47"/>
      <c r="AD141" s="48" t="s">
        <v>70</v>
      </c>
      <c r="AE141" s="49" t="s">
        <v>41</v>
      </c>
      <c r="AF141" s="50" t="s">
        <v>42</v>
      </c>
      <c r="AH141" s="48"/>
      <c r="AI141" s="48"/>
      <c r="AJ141" s="48"/>
      <c r="AL141" s="48"/>
      <c r="AM141" s="48"/>
      <c r="AN141" s="48"/>
    </row>
    <row r="142" spans="1:40" s="15" customFormat="1" ht="39.950000000000003" customHeight="1" x14ac:dyDescent="0.25">
      <c r="A142" s="32">
        <v>6</v>
      </c>
      <c r="B142" s="32"/>
      <c r="C142" s="55" t="s">
        <v>35</v>
      </c>
      <c r="D142" s="55" t="s">
        <v>305</v>
      </c>
      <c r="E142" s="57" t="s">
        <v>306</v>
      </c>
      <c r="F142" s="36" t="str">
        <f t="shared" si="39"/>
        <v>28 años 10 meses 0 días</v>
      </c>
      <c r="G142" s="53">
        <v>0.82499999999999996</v>
      </c>
      <c r="H142" s="32" t="str">
        <f t="shared" si="40"/>
        <v>59 años 8 meses 25 días</v>
      </c>
      <c r="I142" s="32" t="str">
        <f t="shared" si="41"/>
        <v>5 años 1 meses 5 días</v>
      </c>
      <c r="J142" s="38"/>
      <c r="K142" s="39"/>
      <c r="L142" s="40"/>
      <c r="M142" s="58">
        <v>42907.51</v>
      </c>
      <c r="N142" s="42">
        <f t="shared" si="42"/>
        <v>35398.695749999999</v>
      </c>
      <c r="O142" s="43"/>
      <c r="P142" s="43" t="s">
        <v>38</v>
      </c>
      <c r="Q142" s="42" t="s">
        <v>39</v>
      </c>
      <c r="R142" s="59">
        <v>34851</v>
      </c>
      <c r="S142" s="60">
        <v>45383</v>
      </c>
      <c r="T142" s="59">
        <v>23565</v>
      </c>
      <c r="U142" s="59">
        <v>43523</v>
      </c>
      <c r="V142" s="46"/>
      <c r="W142" s="46"/>
      <c r="X142" s="46"/>
      <c r="Y142" s="46"/>
      <c r="Z142" s="13"/>
      <c r="AA142" s="13"/>
      <c r="AB142" s="13"/>
      <c r="AC142" s="47"/>
      <c r="AD142" s="48" t="s">
        <v>148</v>
      </c>
      <c r="AE142" s="49" t="s">
        <v>41</v>
      </c>
      <c r="AF142" s="50" t="s">
        <v>42</v>
      </c>
      <c r="AH142" s="48"/>
      <c r="AI142" s="48"/>
      <c r="AJ142" s="48"/>
      <c r="AL142" s="48"/>
      <c r="AM142" s="48"/>
      <c r="AN142" s="48"/>
    </row>
    <row r="143" spans="1:40" s="15" customFormat="1" ht="39.950000000000003" customHeight="1" x14ac:dyDescent="0.25">
      <c r="A143" s="32">
        <v>7</v>
      </c>
      <c r="B143" s="32"/>
      <c r="C143" s="55" t="s">
        <v>54</v>
      </c>
      <c r="D143" s="55" t="s">
        <v>307</v>
      </c>
      <c r="E143" s="57" t="s">
        <v>308</v>
      </c>
      <c r="F143" s="36" t="str">
        <f t="shared" si="39"/>
        <v>32 años 2 meses 0 días</v>
      </c>
      <c r="G143" s="53">
        <v>0.91</v>
      </c>
      <c r="H143" s="32" t="str">
        <f t="shared" si="40"/>
        <v>53 años 5 meses 20 días</v>
      </c>
      <c r="I143" s="32" t="str">
        <f t="shared" si="41"/>
        <v>5 años 1 meses 5 días</v>
      </c>
      <c r="J143" s="38"/>
      <c r="K143" s="39"/>
      <c r="L143" s="40"/>
      <c r="M143" s="58">
        <v>39234.81</v>
      </c>
      <c r="N143" s="42">
        <f t="shared" si="42"/>
        <v>35703.677100000001</v>
      </c>
      <c r="O143" s="43"/>
      <c r="P143" s="43" t="s">
        <v>38</v>
      </c>
      <c r="Q143" s="42" t="s">
        <v>39</v>
      </c>
      <c r="R143" s="59">
        <v>33635</v>
      </c>
      <c r="S143" s="60">
        <v>45383</v>
      </c>
      <c r="T143" s="59">
        <v>25853</v>
      </c>
      <c r="U143" s="59">
        <v>43523</v>
      </c>
      <c r="V143" s="46"/>
      <c r="W143" s="46"/>
      <c r="X143" s="46"/>
      <c r="Y143" s="46"/>
      <c r="Z143" s="13"/>
      <c r="AA143" s="13"/>
      <c r="AB143" s="13"/>
      <c r="AC143" s="47"/>
      <c r="AD143" s="48" t="s">
        <v>70</v>
      </c>
      <c r="AE143" s="49" t="s">
        <v>41</v>
      </c>
      <c r="AF143" s="50" t="s">
        <v>42</v>
      </c>
      <c r="AH143" s="48"/>
      <c r="AI143" s="48"/>
      <c r="AJ143" s="48"/>
      <c r="AL143" s="48"/>
      <c r="AM143" s="48"/>
      <c r="AN143" s="48"/>
    </row>
    <row r="144" spans="1:40" s="15" customFormat="1" ht="39.950000000000003" customHeight="1" x14ac:dyDescent="0.25">
      <c r="A144" s="32">
        <v>8</v>
      </c>
      <c r="B144" s="32"/>
      <c r="C144" s="55" t="s">
        <v>54</v>
      </c>
      <c r="D144" s="55" t="s">
        <v>309</v>
      </c>
      <c r="E144" s="57" t="s">
        <v>310</v>
      </c>
      <c r="F144" s="36" t="str">
        <f t="shared" si="39"/>
        <v>35 años 7 meses 7 días</v>
      </c>
      <c r="G144" s="53">
        <v>1</v>
      </c>
      <c r="H144" s="32" t="str">
        <f t="shared" si="40"/>
        <v>53 años 1 meses 21 días</v>
      </c>
      <c r="I144" s="32" t="str">
        <f t="shared" si="41"/>
        <v>10 años 6 meses 25 días</v>
      </c>
      <c r="J144" s="38" t="s">
        <v>18</v>
      </c>
      <c r="K144" s="39"/>
      <c r="L144" s="40"/>
      <c r="M144" s="58">
        <v>60000</v>
      </c>
      <c r="N144" s="42">
        <f t="shared" si="42"/>
        <v>60000</v>
      </c>
      <c r="O144" s="43"/>
      <c r="P144" s="43" t="s">
        <v>38</v>
      </c>
      <c r="Q144" s="42" t="s">
        <v>39</v>
      </c>
      <c r="R144" s="59">
        <v>32380</v>
      </c>
      <c r="S144" s="60">
        <v>45383</v>
      </c>
      <c r="T144" s="59">
        <v>25975</v>
      </c>
      <c r="U144" s="59">
        <v>41524</v>
      </c>
      <c r="V144" s="46"/>
      <c r="W144" s="46"/>
      <c r="X144" s="46"/>
      <c r="Y144" s="46"/>
      <c r="Z144" s="13" t="s">
        <v>52</v>
      </c>
      <c r="AA144" s="13"/>
      <c r="AB144" s="13"/>
      <c r="AC144" s="47"/>
      <c r="AD144" s="48" t="s">
        <v>40</v>
      </c>
      <c r="AE144" s="49" t="s">
        <v>41</v>
      </c>
      <c r="AF144" s="50" t="s">
        <v>42</v>
      </c>
      <c r="AH144" s="48"/>
      <c r="AI144" s="48"/>
      <c r="AJ144" s="48"/>
      <c r="AL144" s="48"/>
      <c r="AM144" s="48"/>
      <c r="AN144" s="48"/>
    </row>
    <row r="145" spans="1:40" s="15" customFormat="1" ht="39.950000000000003" customHeight="1" x14ac:dyDescent="0.25">
      <c r="A145" s="32">
        <v>9</v>
      </c>
      <c r="B145" s="32"/>
      <c r="C145" s="55" t="s">
        <v>54</v>
      </c>
      <c r="D145" s="55" t="s">
        <v>311</v>
      </c>
      <c r="E145" s="57" t="s">
        <v>312</v>
      </c>
      <c r="F145" s="36" t="str">
        <f t="shared" si="39"/>
        <v>35 años 9 meses 17 días</v>
      </c>
      <c r="G145" s="53">
        <v>1</v>
      </c>
      <c r="H145" s="32" t="str">
        <f t="shared" si="40"/>
        <v>58 años 3 meses 22 días</v>
      </c>
      <c r="I145" s="32" t="str">
        <f t="shared" si="41"/>
        <v>8 años 1 meses 5 días</v>
      </c>
      <c r="J145" s="38"/>
      <c r="K145" s="39"/>
      <c r="L145" s="40"/>
      <c r="M145" s="58">
        <v>39234.82</v>
      </c>
      <c r="N145" s="42">
        <f t="shared" si="42"/>
        <v>39234.82</v>
      </c>
      <c r="O145" s="43"/>
      <c r="P145" s="43" t="s">
        <v>38</v>
      </c>
      <c r="Q145" s="42" t="s">
        <v>39</v>
      </c>
      <c r="R145" s="59">
        <v>33770</v>
      </c>
      <c r="S145" s="60">
        <v>45383</v>
      </c>
      <c r="T145" s="59">
        <v>24086</v>
      </c>
      <c r="U145" s="59">
        <v>42427</v>
      </c>
      <c r="V145" s="46">
        <v>31990</v>
      </c>
      <c r="W145" s="46">
        <v>33450</v>
      </c>
      <c r="X145" s="46"/>
      <c r="Y145" s="46"/>
      <c r="Z145" s="13"/>
      <c r="AA145" s="13"/>
      <c r="AB145" s="13"/>
      <c r="AC145" s="47"/>
      <c r="AD145" s="48" t="s">
        <v>96</v>
      </c>
      <c r="AE145" s="49" t="s">
        <v>41</v>
      </c>
      <c r="AF145" s="50" t="s">
        <v>42</v>
      </c>
      <c r="AH145" s="48">
        <v>1</v>
      </c>
      <c r="AI145" s="48">
        <v>1</v>
      </c>
      <c r="AJ145" s="48"/>
      <c r="AL145" s="48"/>
      <c r="AM145" s="48">
        <v>12</v>
      </c>
      <c r="AN145" s="48">
        <v>30</v>
      </c>
    </row>
    <row r="146" spans="1:40" s="15" customFormat="1" ht="39.950000000000003" customHeight="1" x14ac:dyDescent="0.25">
      <c r="A146" s="32">
        <v>10</v>
      </c>
      <c r="B146" s="32"/>
      <c r="C146" s="55" t="s">
        <v>54</v>
      </c>
      <c r="D146" s="55" t="s">
        <v>313</v>
      </c>
      <c r="E146" s="57" t="s">
        <v>314</v>
      </c>
      <c r="F146" s="36" t="str">
        <f t="shared" si="39"/>
        <v>32 años 6 meses 17 días</v>
      </c>
      <c r="G146" s="53">
        <v>0.94</v>
      </c>
      <c r="H146" s="32" t="str">
        <f t="shared" si="40"/>
        <v>48 años 3 meses 20 días</v>
      </c>
      <c r="I146" s="32" t="str">
        <f t="shared" si="41"/>
        <v>4 años 1 meses 5 días</v>
      </c>
      <c r="J146" s="38"/>
      <c r="K146" s="39"/>
      <c r="L146" s="40"/>
      <c r="M146" s="58">
        <v>70000</v>
      </c>
      <c r="N146" s="42">
        <f t="shared" si="42"/>
        <v>65800</v>
      </c>
      <c r="O146" s="43"/>
      <c r="P146" s="43" t="s">
        <v>38</v>
      </c>
      <c r="Q146" s="42" t="s">
        <v>39</v>
      </c>
      <c r="R146" s="59">
        <v>33496</v>
      </c>
      <c r="S146" s="60">
        <v>45383</v>
      </c>
      <c r="T146" s="59">
        <v>27740</v>
      </c>
      <c r="U146" s="59">
        <v>43888</v>
      </c>
      <c r="V146" s="46"/>
      <c r="W146" s="46"/>
      <c r="X146" s="46"/>
      <c r="Y146" s="46"/>
      <c r="Z146" s="100" t="s">
        <v>296</v>
      </c>
      <c r="AB146" s="13"/>
      <c r="AC146" s="47"/>
      <c r="AD146" s="48" t="s">
        <v>70</v>
      </c>
      <c r="AE146" s="49" t="s">
        <v>41</v>
      </c>
      <c r="AF146" s="50" t="s">
        <v>42</v>
      </c>
      <c r="AH146" s="48"/>
      <c r="AI146" s="48"/>
      <c r="AJ146" s="48"/>
      <c r="AL146" s="48"/>
      <c r="AM146" s="48"/>
      <c r="AN146" s="48"/>
    </row>
    <row r="147" spans="1:40" s="15" customFormat="1" ht="39.950000000000003" customHeight="1" x14ac:dyDescent="0.25">
      <c r="A147" s="32">
        <v>11</v>
      </c>
      <c r="B147" s="32"/>
      <c r="C147" s="55" t="s">
        <v>54</v>
      </c>
      <c r="D147" s="55" t="s">
        <v>315</v>
      </c>
      <c r="E147" s="57" t="s">
        <v>316</v>
      </c>
      <c r="F147" s="36" t="str">
        <f t="shared" si="39"/>
        <v>34 años 7 meses 0 días</v>
      </c>
      <c r="G147" s="53">
        <v>1</v>
      </c>
      <c r="H147" s="32" t="str">
        <f t="shared" si="40"/>
        <v>51 años 2 meses 3 días</v>
      </c>
      <c r="I147" s="32" t="str">
        <f t="shared" si="41"/>
        <v>9 años 1 meses 5 días</v>
      </c>
      <c r="J147" s="38"/>
      <c r="K147" s="39"/>
      <c r="L147" s="40"/>
      <c r="M147" s="58">
        <v>70000</v>
      </c>
      <c r="N147" s="42">
        <f t="shared" si="42"/>
        <v>70000</v>
      </c>
      <c r="O147" s="43"/>
      <c r="P147" s="43" t="s">
        <v>38</v>
      </c>
      <c r="Q147" s="42" t="s">
        <v>39</v>
      </c>
      <c r="R147" s="59">
        <v>32752</v>
      </c>
      <c r="S147" s="60">
        <v>45383</v>
      </c>
      <c r="T147" s="59">
        <v>26693</v>
      </c>
      <c r="U147" s="59">
        <v>42062</v>
      </c>
      <c r="V147" s="46"/>
      <c r="W147" s="46"/>
      <c r="X147" s="46"/>
      <c r="Y147" s="46"/>
      <c r="Z147" s="100" t="s">
        <v>296</v>
      </c>
      <c r="AA147" s="13"/>
      <c r="AB147" s="13"/>
      <c r="AC147" s="47"/>
      <c r="AD147" s="48" t="s">
        <v>49</v>
      </c>
      <c r="AE147" s="49" t="s">
        <v>41</v>
      </c>
      <c r="AF147" s="50" t="s">
        <v>42</v>
      </c>
      <c r="AH147" s="48"/>
      <c r="AI147" s="48"/>
      <c r="AJ147" s="48"/>
      <c r="AL147" s="48"/>
      <c r="AM147" s="48"/>
      <c r="AN147" s="48"/>
    </row>
    <row r="148" spans="1:40" s="15" customFormat="1" ht="39.950000000000003" customHeight="1" x14ac:dyDescent="0.25">
      <c r="A148" s="32">
        <v>12</v>
      </c>
      <c r="B148" s="32"/>
      <c r="C148" s="55" t="s">
        <v>54</v>
      </c>
      <c r="D148" s="55" t="s">
        <v>317</v>
      </c>
      <c r="E148" s="57" t="s">
        <v>318</v>
      </c>
      <c r="F148" s="36" t="str">
        <f t="shared" si="39"/>
        <v>35 años 0 meses 0 días</v>
      </c>
      <c r="G148" s="53">
        <v>1</v>
      </c>
      <c r="H148" s="32" t="str">
        <f t="shared" si="40"/>
        <v>53 años 7 meses 6 días</v>
      </c>
      <c r="I148" s="32" t="str">
        <f t="shared" si="41"/>
        <v>9 años 1 meses 5 días</v>
      </c>
      <c r="J148" s="38"/>
      <c r="K148" s="39"/>
      <c r="L148" s="40"/>
      <c r="M148" s="58">
        <f>39234.82+14000</f>
        <v>53234.82</v>
      </c>
      <c r="N148" s="42">
        <f t="shared" si="42"/>
        <v>53234.82</v>
      </c>
      <c r="O148" s="43"/>
      <c r="P148" s="43" t="s">
        <v>38</v>
      </c>
      <c r="Q148" s="42" t="s">
        <v>39</v>
      </c>
      <c r="R148" s="59">
        <v>32599</v>
      </c>
      <c r="S148" s="60">
        <v>45383</v>
      </c>
      <c r="T148" s="59">
        <v>25806</v>
      </c>
      <c r="U148" s="59">
        <v>42062</v>
      </c>
      <c r="V148" s="46"/>
      <c r="W148" s="46"/>
      <c r="X148" s="46"/>
      <c r="Y148" s="46"/>
      <c r="Z148" s="100" t="s">
        <v>296</v>
      </c>
      <c r="AA148" s="13"/>
      <c r="AB148" s="13"/>
      <c r="AC148" s="47"/>
      <c r="AD148" s="48" t="s">
        <v>96</v>
      </c>
      <c r="AE148" s="49" t="s">
        <v>41</v>
      </c>
      <c r="AF148" s="50" t="s">
        <v>42</v>
      </c>
      <c r="AH148" s="48"/>
      <c r="AI148" s="48"/>
      <c r="AJ148" s="48"/>
      <c r="AL148" s="48"/>
      <c r="AM148" s="48"/>
      <c r="AN148" s="48"/>
    </row>
    <row r="149" spans="1:40" s="15" customFormat="1" ht="39.950000000000003" customHeight="1" x14ac:dyDescent="0.25">
      <c r="A149" s="32">
        <v>13</v>
      </c>
      <c r="B149" s="32"/>
      <c r="C149" s="55" t="s">
        <v>54</v>
      </c>
      <c r="D149" s="55" t="s">
        <v>319</v>
      </c>
      <c r="E149" s="57" t="s">
        <v>320</v>
      </c>
      <c r="F149" s="36" t="str">
        <f t="shared" si="39"/>
        <v>36 años 5 meses 29 días</v>
      </c>
      <c r="G149" s="53">
        <v>1</v>
      </c>
      <c r="H149" s="32" t="str">
        <f t="shared" si="40"/>
        <v>54 años 10 meses 27 días</v>
      </c>
      <c r="I149" s="32" t="str">
        <f t="shared" si="41"/>
        <v>8 años 1 meses 5 días</v>
      </c>
      <c r="J149" s="38"/>
      <c r="K149" s="39"/>
      <c r="L149" s="40"/>
      <c r="M149" s="58">
        <v>39234.82</v>
      </c>
      <c r="N149" s="42">
        <f t="shared" si="42"/>
        <v>39234.82</v>
      </c>
      <c r="O149" s="43"/>
      <c r="P149" s="43" t="s">
        <v>38</v>
      </c>
      <c r="Q149" s="42" t="s">
        <v>39</v>
      </c>
      <c r="R149" s="59">
        <v>32295</v>
      </c>
      <c r="S149" s="60">
        <v>45383</v>
      </c>
      <c r="T149" s="59">
        <v>25328</v>
      </c>
      <c r="U149" s="59">
        <v>42427</v>
      </c>
      <c r="V149" s="46">
        <v>31503</v>
      </c>
      <c r="W149" s="46">
        <v>31746</v>
      </c>
      <c r="X149" s="46"/>
      <c r="Y149" s="46"/>
      <c r="Z149" s="13"/>
      <c r="AA149" s="13"/>
      <c r="AB149" s="13"/>
      <c r="AC149" s="47"/>
      <c r="AD149" s="48" t="s">
        <v>96</v>
      </c>
      <c r="AE149" s="49" t="s">
        <v>41</v>
      </c>
      <c r="AF149" s="50" t="s">
        <v>42</v>
      </c>
      <c r="AH149" s="48">
        <v>1</v>
      </c>
      <c r="AI149" s="48"/>
      <c r="AJ149" s="48"/>
      <c r="AL149" s="48"/>
      <c r="AM149" s="48">
        <v>12</v>
      </c>
      <c r="AN149" s="48"/>
    </row>
    <row r="150" spans="1:40" s="15" customFormat="1" ht="39.950000000000003" customHeight="1" x14ac:dyDescent="0.25">
      <c r="A150" s="32">
        <v>14</v>
      </c>
      <c r="B150" s="32"/>
      <c r="C150" s="55" t="s">
        <v>80</v>
      </c>
      <c r="D150" s="55" t="s">
        <v>321</v>
      </c>
      <c r="E150" s="57" t="s">
        <v>322</v>
      </c>
      <c r="F150" s="36" t="str">
        <f>DATEDIF(R150,S150,"y") + DATEDIF(V150,W150,"y") + DATEDIF(X150,Y150,"y") + SUM(AH150) &amp; " años " &amp; DATEDIF(R150,S150,"ym") + DATEDIF(V150,W150,"ym") + DATEDIF(X150,Y150,"ym") + SUM(AI150) - SUM(AM150) &amp; " meses " &amp; DATEDIF(R150,S150,"md") + DATEDIF(V150,W150,"md") + DATEDIF(X150,Y150,"md") - SUM(AN150) &amp; " días"</f>
        <v>25 años 0 meses 0 días</v>
      </c>
      <c r="G150" s="53">
        <v>0.72499999999999998</v>
      </c>
      <c r="H150" s="32" t="str">
        <f>DATEDIF(T150,S150,"y") &amp; " años " &amp; DATEDIF(T150,S150,"ym") &amp; " meses " &amp; DATEDIF(T150,S150,"md") &amp; " días"</f>
        <v>45 años 8 meses 19 días</v>
      </c>
      <c r="I150" s="32" t="str">
        <f>DATEDIF(U150,S150,"y") &amp; " años " &amp; DATEDIF(U150,S150,"ym") &amp; " meses " &amp; DATEDIF(U150,S150,"md") &amp; " días"</f>
        <v>2 años 1 meses 5 días</v>
      </c>
      <c r="J150" s="38"/>
      <c r="K150" s="39"/>
      <c r="L150" s="40"/>
      <c r="M150" s="58">
        <v>70000</v>
      </c>
      <c r="N150" s="42">
        <f>M150*G150</f>
        <v>50750</v>
      </c>
      <c r="O150" s="43"/>
      <c r="P150" s="43" t="s">
        <v>38</v>
      </c>
      <c r="Q150" s="42" t="s">
        <v>39</v>
      </c>
      <c r="R150" s="59">
        <v>36251</v>
      </c>
      <c r="S150" s="60">
        <v>45383</v>
      </c>
      <c r="T150" s="59">
        <v>28684</v>
      </c>
      <c r="U150" s="59">
        <v>44619</v>
      </c>
      <c r="V150" s="46"/>
      <c r="W150" s="46"/>
      <c r="X150" s="46"/>
      <c r="Y150" s="46"/>
      <c r="Z150" s="13" t="s">
        <v>52</v>
      </c>
      <c r="AA150" s="13"/>
      <c r="AB150" s="13"/>
      <c r="AC150" s="47"/>
      <c r="AD150" s="48" t="s">
        <v>96</v>
      </c>
      <c r="AE150" s="49" t="s">
        <v>41</v>
      </c>
      <c r="AF150" s="50" t="s">
        <v>42</v>
      </c>
      <c r="AH150" s="48"/>
      <c r="AI150" s="48"/>
      <c r="AJ150" s="48"/>
      <c r="AL150" s="48"/>
      <c r="AM150" s="48"/>
      <c r="AN150" s="48"/>
    </row>
    <row r="151" spans="1:40" s="15" customFormat="1" ht="39.950000000000003" customHeight="1" x14ac:dyDescent="0.25">
      <c r="A151" s="32">
        <v>15</v>
      </c>
      <c r="B151" s="32"/>
      <c r="C151" s="55" t="s">
        <v>80</v>
      </c>
      <c r="D151" s="34" t="s">
        <v>323</v>
      </c>
      <c r="E151" s="35" t="s">
        <v>324</v>
      </c>
      <c r="F151" s="36" t="str">
        <f t="shared" ref="F151:F154" si="43">DATEDIF(R151,S151,"y") + DATEDIF(V151,W151,"y") + DATEDIF(X151,Y151,"y") + SUM(AH151) &amp; " años " &amp; DATEDIF(R151,S151,"ym") + DATEDIF(V151,W151,"ym") + DATEDIF(X151,Y151,"ym") + SUM(AI151) - SUM(AM151) &amp; " meses " &amp; DATEDIF(R151,S151,"md") + DATEDIF(V151,W151,"md") + DATEDIF(X151,Y151,"md") - SUM(AN151) &amp; " días"</f>
        <v>31 años 10 meses 17 días</v>
      </c>
      <c r="G151" s="37">
        <v>0.91</v>
      </c>
      <c r="H151" s="32" t="str">
        <f t="shared" ref="H151:H155" si="44">DATEDIF(T151,S151,"y") &amp; " años " &amp; DATEDIF(T151,S151,"ym") &amp; " meses " &amp; DATEDIF(T151,S151,"md") &amp; " días"</f>
        <v>53 años 11 meses 26 días</v>
      </c>
      <c r="I151" s="32" t="str">
        <f t="shared" ref="I151:I155" si="45">DATEDIF(U151,S151,"y") &amp; " años " &amp; DATEDIF(U151,S151,"ym") &amp; " meses " &amp; DATEDIF(U151,S151,"md") &amp; " días"</f>
        <v>8 años 1 meses 5 días</v>
      </c>
      <c r="J151" s="38"/>
      <c r="K151" s="39"/>
      <c r="L151" s="40"/>
      <c r="M151" s="41">
        <v>35615.53</v>
      </c>
      <c r="N151" s="42">
        <f t="shared" ref="N151:N154" si="46">M151*G151</f>
        <v>32410.132300000001</v>
      </c>
      <c r="O151" s="43"/>
      <c r="P151" s="43" t="s">
        <v>38</v>
      </c>
      <c r="Q151" s="42" t="s">
        <v>39</v>
      </c>
      <c r="R151" s="44">
        <v>33739</v>
      </c>
      <c r="S151" s="45">
        <v>45383</v>
      </c>
      <c r="T151" s="44">
        <v>25664</v>
      </c>
      <c r="U151" s="44">
        <v>42427</v>
      </c>
      <c r="V151" s="46"/>
      <c r="W151" s="46"/>
      <c r="X151" s="46"/>
      <c r="Y151" s="46"/>
      <c r="Z151" s="13"/>
      <c r="AA151" s="13"/>
      <c r="AB151" s="13"/>
      <c r="AC151" s="47"/>
      <c r="AD151" s="48" t="s">
        <v>49</v>
      </c>
      <c r="AE151" s="49" t="s">
        <v>41</v>
      </c>
      <c r="AF151" s="50" t="s">
        <v>42</v>
      </c>
      <c r="AH151" s="48"/>
      <c r="AI151" s="48"/>
      <c r="AJ151" s="48"/>
      <c r="AL151" s="48"/>
      <c r="AM151" s="48"/>
      <c r="AN151" s="48"/>
    </row>
    <row r="152" spans="1:40" s="15" customFormat="1" ht="39.950000000000003" customHeight="1" x14ac:dyDescent="0.25">
      <c r="A152" s="32">
        <v>16</v>
      </c>
      <c r="B152" s="32"/>
      <c r="C152" s="55" t="s">
        <v>80</v>
      </c>
      <c r="D152" s="34" t="s">
        <v>325</v>
      </c>
      <c r="E152" s="35" t="s">
        <v>326</v>
      </c>
      <c r="F152" s="36" t="str">
        <f t="shared" si="43"/>
        <v>32 años 1 meses 0 días</v>
      </c>
      <c r="G152" s="37">
        <v>0.91</v>
      </c>
      <c r="H152" s="32" t="str">
        <f t="shared" si="44"/>
        <v>53 años 4 meses 4 días</v>
      </c>
      <c r="I152" s="32" t="str">
        <f t="shared" si="45"/>
        <v>8 años 1 meses 5 días</v>
      </c>
      <c r="J152" s="38"/>
      <c r="K152" s="39"/>
      <c r="L152" s="40"/>
      <c r="M152" s="41">
        <v>35615.53</v>
      </c>
      <c r="N152" s="42">
        <f t="shared" si="46"/>
        <v>32410.132300000001</v>
      </c>
      <c r="O152" s="43"/>
      <c r="P152" s="43" t="s">
        <v>38</v>
      </c>
      <c r="Q152" s="42" t="s">
        <v>39</v>
      </c>
      <c r="R152" s="44">
        <v>33664</v>
      </c>
      <c r="S152" s="45">
        <v>45383</v>
      </c>
      <c r="T152" s="44">
        <v>25900</v>
      </c>
      <c r="U152" s="44">
        <v>42427</v>
      </c>
      <c r="V152" s="46"/>
      <c r="W152" s="46"/>
      <c r="X152" s="46"/>
      <c r="Y152" s="46"/>
      <c r="Z152" s="13"/>
      <c r="AA152" s="13"/>
      <c r="AB152" s="13"/>
      <c r="AC152" s="47"/>
      <c r="AD152" s="48" t="s">
        <v>49</v>
      </c>
      <c r="AE152" s="49" t="s">
        <v>41</v>
      </c>
      <c r="AF152" s="50" t="s">
        <v>42</v>
      </c>
      <c r="AH152" s="48"/>
      <c r="AI152" s="48"/>
      <c r="AJ152" s="48"/>
      <c r="AL152" s="48"/>
      <c r="AM152" s="48"/>
      <c r="AN152" s="48"/>
    </row>
    <row r="153" spans="1:40" s="15" customFormat="1" ht="39.950000000000003" customHeight="1" x14ac:dyDescent="0.25">
      <c r="A153" s="32">
        <v>17</v>
      </c>
      <c r="B153" s="32"/>
      <c r="C153" s="55" t="s">
        <v>80</v>
      </c>
      <c r="D153" s="34" t="s">
        <v>327</v>
      </c>
      <c r="E153" s="35" t="s">
        <v>328</v>
      </c>
      <c r="F153" s="36" t="str">
        <f t="shared" si="43"/>
        <v>33 años 2 meses 0 días</v>
      </c>
      <c r="G153" s="37">
        <v>0.94</v>
      </c>
      <c r="H153" s="32" t="str">
        <f t="shared" si="44"/>
        <v>49 años 6 meses 17 días</v>
      </c>
      <c r="I153" s="32" t="str">
        <f t="shared" si="45"/>
        <v>9 años 1 meses 5 días</v>
      </c>
      <c r="J153" s="38"/>
      <c r="K153" s="39"/>
      <c r="L153" s="40"/>
      <c r="M153" s="41">
        <f>35615.52</f>
        <v>35615.519999999997</v>
      </c>
      <c r="N153" s="42">
        <f t="shared" si="46"/>
        <v>33478.588799999998</v>
      </c>
      <c r="O153" s="43"/>
      <c r="P153" s="43" t="s">
        <v>38</v>
      </c>
      <c r="Q153" s="42" t="s">
        <v>39</v>
      </c>
      <c r="R153" s="44">
        <v>33270</v>
      </c>
      <c r="S153" s="45">
        <v>45383</v>
      </c>
      <c r="T153" s="44">
        <v>27287</v>
      </c>
      <c r="U153" s="44">
        <v>42062</v>
      </c>
      <c r="V153" s="46"/>
      <c r="W153" s="46"/>
      <c r="X153" s="46"/>
      <c r="Y153" s="46"/>
      <c r="Z153" s="13"/>
      <c r="AA153" s="13"/>
      <c r="AB153" s="13"/>
      <c r="AC153" s="47"/>
      <c r="AD153" s="48" t="s">
        <v>148</v>
      </c>
      <c r="AE153" s="49" t="s">
        <v>41</v>
      </c>
      <c r="AF153" s="50" t="s">
        <v>42</v>
      </c>
      <c r="AH153" s="48"/>
      <c r="AI153" s="48"/>
      <c r="AJ153" s="48"/>
      <c r="AL153" s="48"/>
      <c r="AM153" s="48"/>
      <c r="AN153" s="48"/>
    </row>
    <row r="154" spans="1:40" s="15" customFormat="1" ht="39.950000000000003" customHeight="1" x14ac:dyDescent="0.25">
      <c r="A154" s="32">
        <v>18</v>
      </c>
      <c r="B154" s="32"/>
      <c r="C154" s="55" t="s">
        <v>80</v>
      </c>
      <c r="D154" s="34" t="s">
        <v>329</v>
      </c>
      <c r="E154" s="35" t="s">
        <v>330</v>
      </c>
      <c r="F154" s="36" t="str">
        <f t="shared" si="43"/>
        <v>32 años 9 meses 1 días</v>
      </c>
      <c r="G154" s="37">
        <v>0.94</v>
      </c>
      <c r="H154" s="32" t="str">
        <f t="shared" si="44"/>
        <v>59 años 6 meses 24 días</v>
      </c>
      <c r="I154" s="32" t="str">
        <f t="shared" si="45"/>
        <v>6 años 1 meses 0 días</v>
      </c>
      <c r="J154" s="38"/>
      <c r="K154" s="39"/>
      <c r="L154" s="40"/>
      <c r="M154" s="41">
        <f>35615.52+12000</f>
        <v>47615.519999999997</v>
      </c>
      <c r="N154" s="42">
        <f t="shared" si="46"/>
        <v>44758.588799999998</v>
      </c>
      <c r="O154" s="43"/>
      <c r="P154" s="43" t="s">
        <v>38</v>
      </c>
      <c r="Q154" s="42" t="s">
        <v>39</v>
      </c>
      <c r="R154" s="44">
        <v>34881</v>
      </c>
      <c r="S154" s="45">
        <v>45383</v>
      </c>
      <c r="T154" s="44">
        <v>23628</v>
      </c>
      <c r="U154" s="44">
        <v>43160</v>
      </c>
      <c r="V154" s="46">
        <v>31990</v>
      </c>
      <c r="W154" s="46">
        <v>33452</v>
      </c>
      <c r="X154" s="46"/>
      <c r="Y154" s="46"/>
      <c r="Z154" s="13"/>
      <c r="AA154" s="13"/>
      <c r="AB154" s="13"/>
      <c r="AC154" s="47"/>
      <c r="AD154" s="48" t="s">
        <v>96</v>
      </c>
      <c r="AE154" s="49" t="s">
        <v>41</v>
      </c>
      <c r="AF154" s="50" t="s">
        <v>42</v>
      </c>
      <c r="AH154" s="48"/>
      <c r="AI154" s="48"/>
      <c r="AJ154" s="48"/>
      <c r="AL154" s="48"/>
      <c r="AM154" s="48"/>
      <c r="AN154" s="48"/>
    </row>
    <row r="155" spans="1:40" s="15" customFormat="1" ht="39.950000000000003" customHeight="1" x14ac:dyDescent="0.25">
      <c r="A155" s="32">
        <v>19</v>
      </c>
      <c r="B155" s="32"/>
      <c r="C155" s="55" t="s">
        <v>80</v>
      </c>
      <c r="D155" s="55" t="s">
        <v>331</v>
      </c>
      <c r="E155" s="57" t="s">
        <v>332</v>
      </c>
      <c r="F155" s="36" t="str">
        <f t="shared" ref="F155" si="47">DATEDIF(R155,S155,"y") + DATEDIF(V155,W155,"y") + DATEDIF(X155,Y155,"y") + SUM(AH155) &amp; " años " &amp; DATEDIF(R155,S155,"ym") + DATEDIF(V155,W155,"ym") + DATEDIF(X155,Y155,"ym") + SUM(AI155) - SUM(AM155) &amp; " meses " &amp; DATEDIF(R155,S155,"md") + DATEDIF(V155,W155,"md") + DATEDIF(X155,Y155,"md") - SUM(AN155) &amp; " días"</f>
        <v>31 años 1 meses 0 días</v>
      </c>
      <c r="G155" s="53">
        <v>0.88</v>
      </c>
      <c r="H155" s="32" t="str">
        <f t="shared" si="44"/>
        <v>47 años 4 meses 23 días</v>
      </c>
      <c r="I155" s="32" t="str">
        <f t="shared" si="45"/>
        <v>8 años 1 meses 5 días</v>
      </c>
      <c r="J155" s="38"/>
      <c r="K155" s="39"/>
      <c r="L155" s="40"/>
      <c r="M155" s="58">
        <v>65000</v>
      </c>
      <c r="N155" s="42">
        <f>M155*G155</f>
        <v>57200</v>
      </c>
      <c r="O155" s="43"/>
      <c r="P155" s="43" t="s">
        <v>38</v>
      </c>
      <c r="Q155" s="42" t="s">
        <v>39</v>
      </c>
      <c r="R155" s="59">
        <v>38107</v>
      </c>
      <c r="S155" s="60">
        <v>45383</v>
      </c>
      <c r="T155" s="59">
        <v>28073</v>
      </c>
      <c r="U155" s="59">
        <v>42427</v>
      </c>
      <c r="V155" s="46">
        <v>34029</v>
      </c>
      <c r="W155" s="46">
        <v>38107</v>
      </c>
      <c r="X155" s="46"/>
      <c r="Y155" s="46"/>
      <c r="Z155" s="13"/>
      <c r="AA155" s="13"/>
      <c r="AB155" s="13"/>
      <c r="AC155" s="47"/>
      <c r="AD155" s="48" t="s">
        <v>70</v>
      </c>
      <c r="AE155" s="49" t="s">
        <v>41</v>
      </c>
      <c r="AF155" s="50" t="s">
        <v>42</v>
      </c>
      <c r="AH155" s="48">
        <v>1</v>
      </c>
      <c r="AI155" s="48">
        <v>1</v>
      </c>
      <c r="AJ155" s="48"/>
      <c r="AL155" s="48"/>
      <c r="AM155" s="48">
        <v>12</v>
      </c>
      <c r="AN155" s="48">
        <v>31</v>
      </c>
    </row>
    <row r="156" spans="1:40" s="15" customFormat="1" ht="39.950000000000003" customHeight="1" x14ac:dyDescent="0.25">
      <c r="A156" s="32">
        <v>20</v>
      </c>
      <c r="B156" s="32"/>
      <c r="C156" s="52" t="s">
        <v>80</v>
      </c>
      <c r="D156" s="61" t="s">
        <v>333</v>
      </c>
      <c r="E156" s="62" t="s">
        <v>334</v>
      </c>
      <c r="F156" s="36" t="str">
        <f>DATEDIF(R156,S156,"y") + DATEDIF(V156,W156,"y") + DATEDIF(X156,Y156,"y") + DATEDIF(Z156,AA156,"y") + SUM(AH156) &amp; " años " &amp; DATEDIF(R156,S156,"ym") + DATEDIF(V156,W156,"ym") + DATEDIF(X156,Y156,"ym") + DATEDIF(Z156,AA156,"ym") + SUM(AI156) - SUM(AM156) &amp; " meses " &amp; DATEDIF(R156,S156,"md") + DATEDIF(V156,W156,"md") + DATEDIF(X156,Y156,"md")  + DATEDIF(Z156,AA156,"md") - SUM(AN156) &amp; " días"</f>
        <v>31 años 6 meses 7 días</v>
      </c>
      <c r="G156" s="53">
        <v>1</v>
      </c>
      <c r="H156" s="32" t="str">
        <f>DATEDIF(T156,S156,"y") &amp; " años " &amp; DATEDIF(T156,S156,"ym") &amp; " meses " &amp; DATEDIF(T156,S156,"md") &amp; " días"</f>
        <v>57 años 9 meses 12 días</v>
      </c>
      <c r="I156" s="32" t="str">
        <f>DATEDIF(U156,S156,"y") &amp; " años " &amp; DATEDIF(U156,S156,"ym") &amp; " meses " &amp; DATEDIF(U156,S156,"md") &amp; " días"</f>
        <v>8 años 1 meses 5 días</v>
      </c>
      <c r="J156" s="38"/>
      <c r="K156" s="39"/>
      <c r="L156" s="40"/>
      <c r="M156" s="42">
        <v>35615.53</v>
      </c>
      <c r="N156" s="42">
        <f>M156*G156</f>
        <v>35615.53</v>
      </c>
      <c r="O156" s="43" t="s">
        <v>155</v>
      </c>
      <c r="P156" s="43" t="s">
        <v>78</v>
      </c>
      <c r="Q156" s="42" t="s">
        <v>79</v>
      </c>
      <c r="R156" s="63">
        <v>36218</v>
      </c>
      <c r="S156" s="63">
        <v>45383</v>
      </c>
      <c r="T156" s="64">
        <v>24278</v>
      </c>
      <c r="U156" s="64">
        <v>42427</v>
      </c>
      <c r="V156" s="46">
        <v>31382</v>
      </c>
      <c r="W156" s="46">
        <v>31746</v>
      </c>
      <c r="X156" s="46">
        <v>32295</v>
      </c>
      <c r="Y156" s="46">
        <v>33305</v>
      </c>
      <c r="Z156" s="46">
        <v>35247</v>
      </c>
      <c r="AA156" s="46">
        <v>36218</v>
      </c>
      <c r="AB156" s="54"/>
      <c r="AC156" s="47"/>
      <c r="AD156" s="48" t="s">
        <v>53</v>
      </c>
      <c r="AE156" s="49" t="s">
        <v>41</v>
      </c>
      <c r="AF156" s="50" t="s">
        <v>42</v>
      </c>
      <c r="AH156" s="48">
        <v>2</v>
      </c>
      <c r="AI156" s="48">
        <v>2</v>
      </c>
      <c r="AJ156" s="48"/>
      <c r="AL156" s="48"/>
      <c r="AM156" s="48">
        <v>24</v>
      </c>
      <c r="AN156" s="48">
        <v>60</v>
      </c>
    </row>
    <row r="157" spans="1:40" s="15" customFormat="1" ht="39.950000000000003" customHeight="1" x14ac:dyDescent="0.25">
      <c r="A157" s="32">
        <v>21</v>
      </c>
      <c r="B157" s="32"/>
      <c r="C157" s="52" t="s">
        <v>80</v>
      </c>
      <c r="D157" s="61" t="s">
        <v>335</v>
      </c>
      <c r="E157" s="62" t="s">
        <v>336</v>
      </c>
      <c r="F157" s="36" t="str">
        <f>DATEDIF(R157,S157,"y") + DATEDIF(V157,W157,"y") + DATEDIF(X157,Y157,"y") + SUM(AH157) &amp; " años " &amp; DATEDIF(R157,S157,"ym") + DATEDIF(V157,W157,"ym") + DATEDIF(X157,Y157,"ym") + SUM(AI157) - SUM(AM157) &amp; " meses " &amp; DATEDIF(R157,S157,"md") + DATEDIF(V157,W157,"md") + DATEDIF(X157,Y157,"md") - SUM(AN157) &amp; " días"</f>
        <v>34 años 10 meses 29 días</v>
      </c>
      <c r="G157" s="53">
        <v>1</v>
      </c>
      <c r="H157" s="32" t="str">
        <f>DATEDIF(T157,S157,"y") &amp; " años " &amp; DATEDIF(T157,S157,"ym") &amp; " meses " &amp; DATEDIF(T157,S157,"md") &amp; " días"</f>
        <v>58 años 3 meses 0 días</v>
      </c>
      <c r="I157" s="32" t="str">
        <f>DATEDIF(U157,S157,"y") &amp; " años " &amp; DATEDIF(U157,S157,"ym") &amp; " meses " &amp; DATEDIF(U157,S157,"md") &amp; " días"</f>
        <v>8 años 1 meses 5 días</v>
      </c>
      <c r="J157" s="38"/>
      <c r="K157" s="39"/>
      <c r="L157" s="40"/>
      <c r="M157" s="42">
        <v>35615.53</v>
      </c>
      <c r="N157" s="42">
        <f>M157*G157</f>
        <v>35615.53</v>
      </c>
      <c r="O157" s="43" t="s">
        <v>155</v>
      </c>
      <c r="P157" s="43" t="s">
        <v>78</v>
      </c>
      <c r="Q157" s="42" t="s">
        <v>79</v>
      </c>
      <c r="R157" s="63">
        <v>34029</v>
      </c>
      <c r="S157" s="63">
        <v>45383</v>
      </c>
      <c r="T157" s="64">
        <v>24108</v>
      </c>
      <c r="U157" s="64">
        <v>42427</v>
      </c>
      <c r="V157" s="46">
        <v>31427</v>
      </c>
      <c r="W157" s="46">
        <v>32825</v>
      </c>
      <c r="X157" s="46"/>
      <c r="Y157" s="46"/>
      <c r="Z157" s="54"/>
      <c r="AA157" s="54"/>
      <c r="AB157" s="54"/>
      <c r="AC157" s="47"/>
      <c r="AD157" s="48" t="s">
        <v>70</v>
      </c>
      <c r="AE157" s="49" t="s">
        <v>41</v>
      </c>
      <c r="AF157" s="50" t="s">
        <v>42</v>
      </c>
      <c r="AH157" s="48"/>
      <c r="AI157" s="48"/>
      <c r="AJ157" s="48"/>
      <c r="AL157" s="48"/>
      <c r="AM157" s="48"/>
      <c r="AN157" s="48"/>
    </row>
    <row r="158" spans="1:40" s="15" customFormat="1" ht="39.950000000000003" customHeight="1" x14ac:dyDescent="0.25">
      <c r="A158" s="32">
        <v>22</v>
      </c>
      <c r="B158" s="32"/>
      <c r="C158" s="55" t="s">
        <v>104</v>
      </c>
      <c r="D158" s="55" t="s">
        <v>337</v>
      </c>
      <c r="E158" s="57" t="s">
        <v>338</v>
      </c>
      <c r="F158" s="36" t="str">
        <f t="shared" ref="F158:F161" si="48">DATEDIF(R158,S158,"y") + DATEDIF(V158,W158,"y") + DATEDIF(X158,Y158,"y") + SUM(AH158) &amp; " años " &amp; DATEDIF(R158,S158,"ym") + DATEDIF(V158,W158,"ym") + DATEDIF(X158,Y158,"ym") + SUM(AI158) - SUM(AM158) &amp; " meses " &amp; DATEDIF(R158,S158,"md") + DATEDIF(V158,W158,"md") + DATEDIF(X158,Y158,"md") - SUM(AN158) &amp; " días"</f>
        <v>26 años 10 meses 0 días</v>
      </c>
      <c r="G158" s="53">
        <v>0.77500000000000002</v>
      </c>
      <c r="H158" s="32" t="str">
        <f t="shared" ref="H158:H161" si="49">DATEDIF(T158,S158,"y") &amp; " años " &amp; DATEDIF(T158,S158,"ym") &amp; " meses " &amp; DATEDIF(T158,S158,"md") &amp; " días"</f>
        <v>42 años 4 meses 25 días</v>
      </c>
      <c r="I158" s="32" t="str">
        <f t="shared" ref="I158:I161" si="50">DATEDIF(U158,S158,"y") &amp; " años " &amp; DATEDIF(U158,S158,"ym") &amp; " meses " &amp; DATEDIF(U158,S158,"md") &amp; " días"</f>
        <v>7 años 1 meses 0 días</v>
      </c>
      <c r="J158" s="38"/>
      <c r="K158" s="39"/>
      <c r="L158" s="40"/>
      <c r="M158" s="58">
        <f>34575.77+8000</f>
        <v>42575.77</v>
      </c>
      <c r="N158" s="42">
        <f>M158*G158</f>
        <v>32996.221749999997</v>
      </c>
      <c r="O158" s="43"/>
      <c r="P158" s="43" t="s">
        <v>38</v>
      </c>
      <c r="Q158" s="42" t="s">
        <v>39</v>
      </c>
      <c r="R158" s="59">
        <v>35583</v>
      </c>
      <c r="S158" s="60">
        <v>45383</v>
      </c>
      <c r="T158" s="59">
        <v>29897</v>
      </c>
      <c r="U158" s="59">
        <v>42795</v>
      </c>
      <c r="V158" s="46"/>
      <c r="W158" s="46"/>
      <c r="X158" s="46"/>
      <c r="Y158" s="46"/>
      <c r="Z158" s="13"/>
      <c r="AA158" s="13"/>
      <c r="AB158" s="13"/>
      <c r="AC158" s="47"/>
      <c r="AD158" s="48" t="s">
        <v>70</v>
      </c>
      <c r="AE158" s="49" t="s">
        <v>41</v>
      </c>
      <c r="AF158" s="50" t="s">
        <v>42</v>
      </c>
      <c r="AH158" s="48"/>
      <c r="AI158" s="48">
        <v>1</v>
      </c>
      <c r="AJ158" s="48"/>
      <c r="AL158" s="48"/>
      <c r="AM158" s="48"/>
      <c r="AN158" s="48">
        <v>30</v>
      </c>
    </row>
    <row r="159" spans="1:40" s="15" customFormat="1" ht="39.950000000000003" customHeight="1" x14ac:dyDescent="0.25">
      <c r="A159" s="32">
        <v>23</v>
      </c>
      <c r="B159" s="32"/>
      <c r="C159" s="55" t="s">
        <v>104</v>
      </c>
      <c r="D159" s="55" t="s">
        <v>339</v>
      </c>
      <c r="E159" s="57" t="s">
        <v>340</v>
      </c>
      <c r="F159" s="36" t="str">
        <f t="shared" si="48"/>
        <v>23 años 6 meses 0 días</v>
      </c>
      <c r="G159" s="53">
        <v>0.7</v>
      </c>
      <c r="H159" s="32" t="str">
        <f t="shared" si="49"/>
        <v>42 años 5 meses 18 días</v>
      </c>
      <c r="I159" s="32" t="str">
        <f t="shared" si="50"/>
        <v>4 años 1 meses 5 días</v>
      </c>
      <c r="J159" s="38"/>
      <c r="K159" s="39"/>
      <c r="L159" s="40"/>
      <c r="M159" s="58">
        <v>32541.78</v>
      </c>
      <c r="N159" s="42">
        <f t="shared" ref="N159:N161" si="51">M159*G159</f>
        <v>22779.245999999999</v>
      </c>
      <c r="O159" s="43"/>
      <c r="P159" s="43" t="s">
        <v>38</v>
      </c>
      <c r="Q159" s="42" t="s">
        <v>39</v>
      </c>
      <c r="R159" s="59">
        <v>36800</v>
      </c>
      <c r="S159" s="60">
        <v>45383</v>
      </c>
      <c r="T159" s="59">
        <v>29873</v>
      </c>
      <c r="U159" s="59">
        <v>43888</v>
      </c>
      <c r="V159" s="46"/>
      <c r="W159" s="46"/>
      <c r="X159" s="46"/>
      <c r="Y159" s="46"/>
      <c r="Z159" s="13"/>
      <c r="AA159" s="13"/>
      <c r="AB159" s="13"/>
      <c r="AC159" s="47"/>
      <c r="AD159" s="48" t="s">
        <v>40</v>
      </c>
      <c r="AE159" s="49" t="s">
        <v>41</v>
      </c>
      <c r="AF159" s="50" t="s">
        <v>42</v>
      </c>
      <c r="AH159" s="48"/>
      <c r="AI159" s="48"/>
      <c r="AJ159" s="48"/>
      <c r="AL159" s="48"/>
      <c r="AM159" s="48"/>
      <c r="AN159" s="48"/>
    </row>
    <row r="160" spans="1:40" s="15" customFormat="1" ht="39.950000000000003" customHeight="1" x14ac:dyDescent="0.25">
      <c r="A160" s="32">
        <v>24</v>
      </c>
      <c r="B160" s="32"/>
      <c r="C160" s="34" t="s">
        <v>104</v>
      </c>
      <c r="D160" s="34" t="s">
        <v>341</v>
      </c>
      <c r="E160" s="35" t="s">
        <v>342</v>
      </c>
      <c r="F160" s="36" t="str">
        <f t="shared" si="48"/>
        <v>21 años 6 meses 0 días</v>
      </c>
      <c r="G160" s="37">
        <v>0.65</v>
      </c>
      <c r="H160" s="32" t="str">
        <f t="shared" si="49"/>
        <v>42 años 6 meses 30 días</v>
      </c>
      <c r="I160" s="32" t="str">
        <f t="shared" si="50"/>
        <v>5 años 1 meses 5 días</v>
      </c>
      <c r="J160" s="38"/>
      <c r="K160" s="39"/>
      <c r="L160" s="40"/>
      <c r="M160" s="58">
        <f>34575.77+8000</f>
        <v>42575.77</v>
      </c>
      <c r="N160" s="42">
        <f t="shared" si="51"/>
        <v>27674.250499999998</v>
      </c>
      <c r="O160" s="43"/>
      <c r="P160" s="43" t="s">
        <v>38</v>
      </c>
      <c r="Q160" s="42" t="s">
        <v>39</v>
      </c>
      <c r="R160" s="44">
        <v>37530</v>
      </c>
      <c r="S160" s="45">
        <v>45383</v>
      </c>
      <c r="T160" s="44">
        <v>29831</v>
      </c>
      <c r="U160" s="44">
        <v>43523</v>
      </c>
      <c r="V160" s="46"/>
      <c r="W160" s="46"/>
      <c r="X160" s="46"/>
      <c r="Y160" s="46"/>
      <c r="Z160" s="13"/>
      <c r="AA160" s="13"/>
      <c r="AB160" s="13"/>
      <c r="AC160" s="47"/>
      <c r="AD160" s="48" t="s">
        <v>70</v>
      </c>
      <c r="AE160" s="49" t="s">
        <v>41</v>
      </c>
      <c r="AF160" s="50" t="s">
        <v>42</v>
      </c>
      <c r="AH160" s="48"/>
      <c r="AI160" s="48"/>
      <c r="AJ160" s="48"/>
      <c r="AL160" s="48"/>
      <c r="AM160" s="48"/>
      <c r="AN160" s="48"/>
    </row>
    <row r="161" spans="1:40" s="15" customFormat="1" ht="39.950000000000003" customHeight="1" x14ac:dyDescent="0.25">
      <c r="A161" s="32">
        <v>25</v>
      </c>
      <c r="B161" s="32"/>
      <c r="C161" s="55" t="s">
        <v>104</v>
      </c>
      <c r="D161" s="55" t="s">
        <v>343</v>
      </c>
      <c r="E161" s="57" t="s">
        <v>344</v>
      </c>
      <c r="F161" s="36" t="str">
        <f t="shared" si="48"/>
        <v>21 años 9 meses 17 días</v>
      </c>
      <c r="G161" s="53">
        <v>0.65</v>
      </c>
      <c r="H161" s="32" t="str">
        <f t="shared" si="49"/>
        <v>41 años 1 meses 21 días</v>
      </c>
      <c r="I161" s="32" t="str">
        <f t="shared" si="50"/>
        <v>6 años 1 meses 0 días</v>
      </c>
      <c r="J161" s="38"/>
      <c r="K161" s="39"/>
      <c r="L161" s="40"/>
      <c r="M161" s="58">
        <v>34575.78</v>
      </c>
      <c r="N161" s="42">
        <f t="shared" si="51"/>
        <v>22474.257000000001</v>
      </c>
      <c r="O161" s="43"/>
      <c r="P161" s="43" t="s">
        <v>38</v>
      </c>
      <c r="Q161" s="42" t="s">
        <v>39</v>
      </c>
      <c r="R161" s="59">
        <v>37422</v>
      </c>
      <c r="S161" s="60">
        <v>45383</v>
      </c>
      <c r="T161" s="59">
        <v>30358</v>
      </c>
      <c r="U161" s="59">
        <v>43160</v>
      </c>
      <c r="V161" s="46"/>
      <c r="W161" s="46"/>
      <c r="X161" s="46"/>
      <c r="Y161" s="46"/>
      <c r="Z161" s="13"/>
      <c r="AA161" s="13"/>
      <c r="AB161" s="13"/>
      <c r="AC161" s="47"/>
      <c r="AD161" s="48" t="s">
        <v>40</v>
      </c>
      <c r="AE161" s="49" t="s">
        <v>41</v>
      </c>
      <c r="AF161" s="50" t="s">
        <v>42</v>
      </c>
      <c r="AH161" s="48"/>
      <c r="AI161" s="48"/>
      <c r="AJ161" s="48"/>
      <c r="AL161" s="48"/>
      <c r="AM161" s="48"/>
      <c r="AN161" s="48"/>
    </row>
    <row r="162" spans="1:40" s="15" customFormat="1" ht="39.950000000000003" customHeight="1" x14ac:dyDescent="0.25">
      <c r="A162" s="32">
        <v>26</v>
      </c>
      <c r="B162" s="32"/>
      <c r="C162" s="52" t="s">
        <v>104</v>
      </c>
      <c r="D162" s="61" t="s">
        <v>345</v>
      </c>
      <c r="E162" s="62" t="s">
        <v>346</v>
      </c>
      <c r="F162" s="36" t="str">
        <f>DATEDIF(R162,S162,"y") + DATEDIF(V162,W162,"y") + DATEDIF(X162,Y162,"y") + SUM(AH162) &amp; " años " &amp; DATEDIF(R162,S162,"ym") + DATEDIF(V162,W162,"ym") + DATEDIF(X162,Y162,"ym") + SUM(AI162) - SUM(AM162) &amp; " meses " &amp; DATEDIF(R162,S162,"md") + DATEDIF(V162,W162,"md") + DATEDIF(X162,Y162,"md") - SUM(AN162) &amp; " días"</f>
        <v>33 años 10 meses 13 días</v>
      </c>
      <c r="G162" s="53">
        <v>1</v>
      </c>
      <c r="H162" s="32" t="str">
        <f>DATEDIF(T162,S162,"y") &amp; " años " &amp; DATEDIF(T162,S162,"ym") &amp; " meses " &amp; DATEDIF(T162,S162,"md") &amp; " días"</f>
        <v>54 años 3 meses 24 días</v>
      </c>
      <c r="I162" s="32" t="str">
        <f>DATEDIF(U162,S162,"y") &amp; " años " &amp; DATEDIF(U162,S162,"ym") &amp; " meses " &amp; DATEDIF(U162,S162,"md") &amp; " días"</f>
        <v>9 años 1 meses 5 días</v>
      </c>
      <c r="J162" s="38"/>
      <c r="K162" s="39"/>
      <c r="L162" s="40"/>
      <c r="M162" s="42">
        <v>34575.78</v>
      </c>
      <c r="N162" s="42">
        <f>M162*G162</f>
        <v>34575.78</v>
      </c>
      <c r="O162" s="43" t="s">
        <v>155</v>
      </c>
      <c r="P162" s="43" t="s">
        <v>78</v>
      </c>
      <c r="Q162" s="42" t="s">
        <v>79</v>
      </c>
      <c r="R162" s="63">
        <v>35565</v>
      </c>
      <c r="S162" s="63">
        <v>45383</v>
      </c>
      <c r="T162" s="64">
        <v>25545</v>
      </c>
      <c r="U162" s="64">
        <v>42062</v>
      </c>
      <c r="V162" s="46">
        <v>33012</v>
      </c>
      <c r="W162" s="46">
        <v>35565</v>
      </c>
      <c r="X162" s="46"/>
      <c r="Y162" s="46"/>
      <c r="Z162" s="54"/>
      <c r="AA162" s="54"/>
      <c r="AB162" s="54"/>
      <c r="AC162" s="47"/>
      <c r="AD162" s="48" t="s">
        <v>40</v>
      </c>
      <c r="AE162" s="49" t="s">
        <v>41</v>
      </c>
      <c r="AF162" s="50" t="s">
        <v>42</v>
      </c>
      <c r="AH162" s="48">
        <v>1</v>
      </c>
      <c r="AI162" s="48">
        <v>1</v>
      </c>
      <c r="AJ162" s="48"/>
      <c r="AL162" s="48"/>
      <c r="AM162" s="48">
        <v>12</v>
      </c>
      <c r="AN162" s="48">
        <v>30</v>
      </c>
    </row>
    <row r="163" spans="1:40" s="15" customFormat="1" ht="39.950000000000003" customHeight="1" x14ac:dyDescent="0.25">
      <c r="A163" s="32">
        <v>27</v>
      </c>
      <c r="B163" s="32"/>
      <c r="C163" s="55" t="s">
        <v>347</v>
      </c>
      <c r="D163" s="55" t="s">
        <v>348</v>
      </c>
      <c r="E163" s="57" t="s">
        <v>349</v>
      </c>
      <c r="F163" s="36" t="str">
        <f>DATEDIF(R163,S163,"y") + DATEDIF(V163,W163,"y") + DATEDIF(X163,Y163,"y") + SUM(AH163) &amp; " años " &amp; DATEDIF(R163,S163,"ym") + DATEDIF(V163,W163,"ym") + DATEDIF(X163,Y163,"ym") + SUM(AI163) - SUM(AM163) &amp; " meses " &amp; DATEDIF(R163,S163,"md") + DATEDIF(V163,W163,"md") + DATEDIF(X163,Y163,"md") - SUM(AN163) &amp; " días"</f>
        <v>21 años 3 meses 12 días</v>
      </c>
      <c r="G163" s="53">
        <v>0.625</v>
      </c>
      <c r="H163" s="32" t="str">
        <f>DATEDIF(T163,S163,"y") &amp; " años " &amp; DATEDIF(T163,S163,"ym") &amp; " meses " &amp; DATEDIF(T163,S163,"md") &amp; " días"</f>
        <v>38 años 5 meses 29 días</v>
      </c>
      <c r="I163" s="32" t="str">
        <f>DATEDIF(U163,S163,"y") &amp; " años " &amp; DATEDIF(U163,S163,"ym") &amp; " meses " &amp; DATEDIF(U163,S163,"md") &amp; " días"</f>
        <v>6 años 2 meses 16 días</v>
      </c>
      <c r="J163" s="38"/>
      <c r="K163" s="39"/>
      <c r="L163" s="40"/>
      <c r="M163" s="58">
        <v>26251.03</v>
      </c>
      <c r="N163" s="42">
        <f>M163*G163</f>
        <v>16406.893749999999</v>
      </c>
      <c r="O163" s="43" t="s">
        <v>165</v>
      </c>
      <c r="P163" s="43" t="s">
        <v>78</v>
      </c>
      <c r="Q163" s="42" t="s">
        <v>166</v>
      </c>
      <c r="R163" s="59">
        <v>36923</v>
      </c>
      <c r="S163" s="60">
        <v>44694</v>
      </c>
      <c r="T163" s="59">
        <v>30634</v>
      </c>
      <c r="U163" s="59">
        <v>42427</v>
      </c>
      <c r="V163" s="46"/>
      <c r="W163" s="46"/>
      <c r="X163" s="46"/>
      <c r="Y163" s="46"/>
      <c r="Z163" s="13"/>
      <c r="AA163" s="13"/>
      <c r="AB163" s="13"/>
      <c r="AC163" s="47"/>
      <c r="AD163" s="48" t="s">
        <v>96</v>
      </c>
      <c r="AE163" s="49" t="s">
        <v>41</v>
      </c>
      <c r="AF163" s="50" t="s">
        <v>42</v>
      </c>
      <c r="AH163" s="48"/>
      <c r="AI163" s="48"/>
      <c r="AJ163" s="48"/>
      <c r="AL163" s="48"/>
      <c r="AM163" s="48"/>
      <c r="AN163" s="48"/>
    </row>
    <row r="164" spans="1:40" s="15" customFormat="1" ht="39.950000000000003" customHeight="1" x14ac:dyDescent="0.25">
      <c r="A164" s="32">
        <v>28</v>
      </c>
      <c r="B164" s="32"/>
      <c r="C164" s="55" t="s">
        <v>123</v>
      </c>
      <c r="D164" s="55" t="s">
        <v>350</v>
      </c>
      <c r="E164" s="57" t="s">
        <v>351</v>
      </c>
      <c r="F164" s="36" t="str">
        <f t="shared" ref="F164:F168" si="52">DATEDIF(R164,S164,"y") + DATEDIF(V164,W164,"y") + DATEDIF(X164,Y164,"y") + SUM(AH164) &amp; " años " &amp; DATEDIF(R164,S164,"ym") + DATEDIF(V164,W164,"ym") + DATEDIF(X164,Y164,"ym") + SUM(AI164) - SUM(AM164) &amp; " meses " &amp; DATEDIF(R164,S164,"md") + DATEDIF(V164,W164,"md") + DATEDIF(X164,Y164,"md") - SUM(AN164) &amp; " días"</f>
        <v>22 años 1 meses 17 días</v>
      </c>
      <c r="G164" s="53">
        <v>0.65</v>
      </c>
      <c r="H164" s="32" t="str">
        <f t="shared" ref="H164:H168" si="53">DATEDIF(T164,S164,"y") &amp; " años " &amp; DATEDIF(T164,S164,"ym") &amp; " meses " &amp; DATEDIF(T164,S164,"md") &amp; " días"</f>
        <v>40 años 2 meses 18 días</v>
      </c>
      <c r="I164" s="32" t="str">
        <f t="shared" ref="I164:I168" si="54">DATEDIF(U164,S164,"y") &amp; " años " &amp; DATEDIF(U164,S164,"ym") &amp; " meses " &amp; DATEDIF(U164,S164,"md") &amp; " días"</f>
        <v>2 años 1 meses 5 días</v>
      </c>
      <c r="J164" s="38"/>
      <c r="K164" s="39"/>
      <c r="L164" s="40"/>
      <c r="M164" s="58">
        <v>31510.28</v>
      </c>
      <c r="N164" s="42">
        <f t="shared" ref="N164:N168" si="55">M164*G164</f>
        <v>20481.682000000001</v>
      </c>
      <c r="O164" s="43"/>
      <c r="P164" s="43" t="s">
        <v>38</v>
      </c>
      <c r="Q164" s="42" t="s">
        <v>39</v>
      </c>
      <c r="R164" s="59">
        <v>37302</v>
      </c>
      <c r="S164" s="60">
        <v>45383</v>
      </c>
      <c r="T164" s="59">
        <v>30695</v>
      </c>
      <c r="U164" s="59">
        <v>44619</v>
      </c>
      <c r="V164" s="46"/>
      <c r="W164" s="46"/>
      <c r="X164" s="46"/>
      <c r="Y164" s="46"/>
      <c r="Z164" s="13"/>
      <c r="AA164" s="13"/>
      <c r="AB164" s="13"/>
      <c r="AC164" s="47"/>
      <c r="AD164" s="48" t="s">
        <v>70</v>
      </c>
      <c r="AE164" s="49" t="s">
        <v>41</v>
      </c>
      <c r="AF164" s="50" t="s">
        <v>42</v>
      </c>
      <c r="AH164" s="48"/>
      <c r="AI164" s="48"/>
      <c r="AJ164" s="48"/>
      <c r="AL164" s="48"/>
      <c r="AM164" s="48"/>
      <c r="AN164" s="48"/>
    </row>
    <row r="165" spans="1:40" s="15" customFormat="1" ht="39.950000000000003" customHeight="1" x14ac:dyDescent="0.25">
      <c r="A165" s="32">
        <v>29</v>
      </c>
      <c r="B165" s="32"/>
      <c r="C165" s="55" t="s">
        <v>123</v>
      </c>
      <c r="D165" s="55" t="s">
        <v>352</v>
      </c>
      <c r="E165" s="57" t="s">
        <v>353</v>
      </c>
      <c r="F165" s="36" t="str">
        <f t="shared" si="52"/>
        <v>24 años 10 meses 0 días</v>
      </c>
      <c r="G165" s="53">
        <v>0.72499999999999998</v>
      </c>
      <c r="H165" s="32" t="str">
        <f t="shared" si="53"/>
        <v>43 años 4 meses 14 días</v>
      </c>
      <c r="I165" s="32" t="str">
        <f t="shared" si="54"/>
        <v>8 años 1 meses 5 días</v>
      </c>
      <c r="J165" s="38"/>
      <c r="K165" s="39"/>
      <c r="L165" s="40"/>
      <c r="M165" s="58">
        <f>32541.78+8000</f>
        <v>40541.78</v>
      </c>
      <c r="N165" s="42">
        <f t="shared" si="55"/>
        <v>29392.790499999999</v>
      </c>
      <c r="O165" s="43"/>
      <c r="P165" s="43" t="s">
        <v>38</v>
      </c>
      <c r="Q165" s="42" t="s">
        <v>39</v>
      </c>
      <c r="R165" s="59">
        <v>36312</v>
      </c>
      <c r="S165" s="60">
        <v>45383</v>
      </c>
      <c r="T165" s="59">
        <v>29543</v>
      </c>
      <c r="U165" s="59">
        <v>42427</v>
      </c>
      <c r="V165" s="46"/>
      <c r="W165" s="46"/>
      <c r="X165" s="46"/>
      <c r="Y165" s="46"/>
      <c r="Z165" s="100" t="s">
        <v>296</v>
      </c>
      <c r="AA165" s="13"/>
      <c r="AB165" s="13"/>
      <c r="AC165" s="47"/>
      <c r="AD165" s="48" t="s">
        <v>99</v>
      </c>
      <c r="AE165" s="49" t="s">
        <v>41</v>
      </c>
      <c r="AF165" s="50" t="s">
        <v>42</v>
      </c>
      <c r="AH165" s="48"/>
      <c r="AI165" s="48"/>
      <c r="AJ165" s="48"/>
      <c r="AL165" s="48"/>
      <c r="AM165" s="48"/>
      <c r="AN165" s="48"/>
    </row>
    <row r="166" spans="1:40" s="15" customFormat="1" ht="39.950000000000003" customHeight="1" x14ac:dyDescent="0.25">
      <c r="A166" s="32">
        <v>30</v>
      </c>
      <c r="B166" s="32"/>
      <c r="C166" s="55" t="s">
        <v>123</v>
      </c>
      <c r="D166" s="55" t="s">
        <v>354</v>
      </c>
      <c r="E166" s="57" t="s">
        <v>355</v>
      </c>
      <c r="F166" s="36" t="str">
        <f t="shared" si="52"/>
        <v>25 años 0 meses 0 días</v>
      </c>
      <c r="G166" s="53">
        <v>0.72499999999999998</v>
      </c>
      <c r="H166" s="32" t="str">
        <f t="shared" si="53"/>
        <v>44 años 4 meses 7 días</v>
      </c>
      <c r="I166" s="32" t="str">
        <f t="shared" si="54"/>
        <v>9 años 1 meses 5 días</v>
      </c>
      <c r="J166" s="38"/>
      <c r="K166" s="39"/>
      <c r="L166" s="40"/>
      <c r="M166" s="58">
        <f>32541.78+8000</f>
        <v>40541.78</v>
      </c>
      <c r="N166" s="42">
        <f t="shared" si="55"/>
        <v>29392.790499999999</v>
      </c>
      <c r="O166" s="43"/>
      <c r="P166" s="43" t="s">
        <v>38</v>
      </c>
      <c r="Q166" s="42" t="s">
        <v>39</v>
      </c>
      <c r="R166" s="59">
        <v>36251</v>
      </c>
      <c r="S166" s="60">
        <v>45383</v>
      </c>
      <c r="T166" s="59">
        <v>29184</v>
      </c>
      <c r="U166" s="59">
        <v>42062</v>
      </c>
      <c r="V166" s="46"/>
      <c r="W166" s="46"/>
      <c r="X166" s="46"/>
      <c r="Y166" s="46"/>
      <c r="Z166" s="13" t="s">
        <v>52</v>
      </c>
      <c r="AA166" s="13"/>
      <c r="AB166" s="13"/>
      <c r="AC166" s="47"/>
      <c r="AD166" s="48" t="s">
        <v>99</v>
      </c>
      <c r="AE166" s="49" t="s">
        <v>41</v>
      </c>
      <c r="AF166" s="50" t="s">
        <v>42</v>
      </c>
      <c r="AH166" s="48"/>
      <c r="AI166" s="48"/>
      <c r="AJ166" s="48"/>
      <c r="AL166" s="48"/>
      <c r="AM166" s="48"/>
      <c r="AN166" s="48"/>
    </row>
    <row r="167" spans="1:40" s="15" customFormat="1" ht="39.950000000000003" customHeight="1" x14ac:dyDescent="0.25">
      <c r="A167" s="32">
        <v>31</v>
      </c>
      <c r="B167" s="32"/>
      <c r="C167" s="55" t="s">
        <v>123</v>
      </c>
      <c r="D167" s="55" t="s">
        <v>356</v>
      </c>
      <c r="E167" s="57" t="s">
        <v>357</v>
      </c>
      <c r="F167" s="36" t="str">
        <f t="shared" si="52"/>
        <v>25 años 5 meses 0 días</v>
      </c>
      <c r="G167" s="53">
        <v>0.72499999999999998</v>
      </c>
      <c r="H167" s="32" t="str">
        <f t="shared" si="53"/>
        <v>42 años 1 meses 20 días</v>
      </c>
      <c r="I167" s="32" t="str">
        <f t="shared" si="54"/>
        <v>5 años 1 meses 5 días</v>
      </c>
      <c r="J167" s="38"/>
      <c r="K167" s="39"/>
      <c r="L167" s="40"/>
      <c r="M167" s="58">
        <v>32541.78</v>
      </c>
      <c r="N167" s="42">
        <f t="shared" si="55"/>
        <v>23592.790499999999</v>
      </c>
      <c r="O167" s="43"/>
      <c r="P167" s="43" t="s">
        <v>38</v>
      </c>
      <c r="Q167" s="42" t="s">
        <v>39</v>
      </c>
      <c r="R167" s="59">
        <v>36100</v>
      </c>
      <c r="S167" s="60">
        <v>45383</v>
      </c>
      <c r="T167" s="59">
        <v>29994</v>
      </c>
      <c r="U167" s="59">
        <v>43523</v>
      </c>
      <c r="V167" s="46"/>
      <c r="W167" s="46"/>
      <c r="X167" s="46"/>
      <c r="Y167" s="46"/>
      <c r="Z167" s="13"/>
      <c r="AA167" s="13"/>
      <c r="AB167" s="13"/>
      <c r="AC167" s="47"/>
      <c r="AD167" s="48" t="s">
        <v>99</v>
      </c>
      <c r="AE167" s="49" t="s">
        <v>41</v>
      </c>
      <c r="AF167" s="50" t="s">
        <v>42</v>
      </c>
      <c r="AH167" s="48"/>
      <c r="AI167" s="48"/>
      <c r="AJ167" s="48"/>
      <c r="AL167" s="48"/>
      <c r="AM167" s="48"/>
      <c r="AN167" s="48"/>
    </row>
    <row r="168" spans="1:40" s="15" customFormat="1" ht="39.950000000000003" customHeight="1" x14ac:dyDescent="0.25">
      <c r="A168" s="32">
        <v>32</v>
      </c>
      <c r="B168" s="32"/>
      <c r="C168" s="55" t="s">
        <v>123</v>
      </c>
      <c r="D168" s="55" t="s">
        <v>358</v>
      </c>
      <c r="E168" s="57" t="s">
        <v>359</v>
      </c>
      <c r="F168" s="36" t="str">
        <f t="shared" si="52"/>
        <v>23 años 5 meses 0 días</v>
      </c>
      <c r="G168" s="53">
        <v>0.67500000000000004</v>
      </c>
      <c r="H168" s="32" t="str">
        <f t="shared" si="53"/>
        <v>43 años 8 meses 8 días</v>
      </c>
      <c r="I168" s="32" t="str">
        <f t="shared" si="54"/>
        <v>9 años 1 meses 5 días</v>
      </c>
      <c r="J168" s="38"/>
      <c r="K168" s="39"/>
      <c r="L168" s="40"/>
      <c r="M168" s="58">
        <v>32541.78</v>
      </c>
      <c r="N168" s="42">
        <f t="shared" si="55"/>
        <v>21965.701499999999</v>
      </c>
      <c r="O168" s="43"/>
      <c r="P168" s="43" t="s">
        <v>38</v>
      </c>
      <c r="Q168" s="42" t="s">
        <v>39</v>
      </c>
      <c r="R168" s="59">
        <v>36831</v>
      </c>
      <c r="S168" s="60">
        <v>45383</v>
      </c>
      <c r="T168" s="59">
        <v>29426</v>
      </c>
      <c r="U168" s="59">
        <v>42062</v>
      </c>
      <c r="V168" s="46"/>
      <c r="W168" s="46"/>
      <c r="X168" s="46"/>
      <c r="Y168" s="46"/>
      <c r="Z168" s="13"/>
      <c r="AA168" s="13"/>
      <c r="AB168" s="13"/>
      <c r="AC168" s="47"/>
      <c r="AD168" s="101" t="s">
        <v>70</v>
      </c>
      <c r="AE168" s="49" t="s">
        <v>41</v>
      </c>
      <c r="AF168" s="50" t="s">
        <v>42</v>
      </c>
      <c r="AH168" s="48"/>
      <c r="AI168" s="48"/>
      <c r="AJ168" s="48"/>
      <c r="AL168" s="48"/>
      <c r="AM168" s="48"/>
      <c r="AN168" s="48"/>
    </row>
    <row r="169" spans="1:40" s="15" customFormat="1" ht="39.950000000000003" customHeight="1" x14ac:dyDescent="0.25">
      <c r="A169" s="32">
        <v>33</v>
      </c>
      <c r="B169" s="32"/>
      <c r="C169" s="52" t="s">
        <v>123</v>
      </c>
      <c r="D169" s="61" t="s">
        <v>360</v>
      </c>
      <c r="E169" s="62" t="s">
        <v>361</v>
      </c>
      <c r="F169" s="36" t="str">
        <f>DATEDIF(R169,S169,"y") + DATEDIF(V169,W169,"y") + DATEDIF(X169,Y169,"y") + SUM(AH169) &amp; " años " &amp; DATEDIF(R169,S169,"ym") + DATEDIF(V169,W169,"ym") + DATEDIF(X169,Y169,"ym") + SUM(AI169) - SUM(AM169) &amp; " meses " &amp; DATEDIF(R169,S169,"md") + DATEDIF(V169,W169,"md") + DATEDIF(X169,Y169,"md") - SUM(AN169) &amp; " días"</f>
        <v>24 años 5 meses 0 días</v>
      </c>
      <c r="G169" s="53">
        <v>1</v>
      </c>
      <c r="H169" s="32" t="str">
        <f>DATEDIF(T169,S169,"y") &amp; " años " &amp; DATEDIF(T169,S169,"ym") &amp; " meses " &amp; DATEDIF(T169,S169,"md") &amp; " días"</f>
        <v>63 años 5 meses 15 días</v>
      </c>
      <c r="I169" s="32" t="str">
        <f>DATEDIF(U169,S169,"y") &amp; " años " &amp; DATEDIF(U169,S169,"ym") &amp; " meses " &amp; DATEDIF(U169,S169,"md") &amp; " días"</f>
        <v>9 años 1 meses 5 días</v>
      </c>
      <c r="J169" s="38"/>
      <c r="K169" s="39"/>
      <c r="L169" s="40"/>
      <c r="M169" s="42">
        <v>32541.78</v>
      </c>
      <c r="N169" s="42">
        <f>M169*G169</f>
        <v>32541.78</v>
      </c>
      <c r="O169" s="43" t="s">
        <v>155</v>
      </c>
      <c r="P169" s="43" t="s">
        <v>362</v>
      </c>
      <c r="Q169" s="42" t="s">
        <v>79</v>
      </c>
      <c r="R169" s="63">
        <v>36465</v>
      </c>
      <c r="S169" s="63">
        <v>45383</v>
      </c>
      <c r="T169" s="64">
        <v>22206</v>
      </c>
      <c r="U169" s="64">
        <v>42062</v>
      </c>
      <c r="V169" s="46"/>
      <c r="W169" s="46"/>
      <c r="X169" s="46"/>
      <c r="Y169" s="46"/>
      <c r="Z169" s="54"/>
      <c r="AA169" s="54"/>
      <c r="AB169" s="54"/>
      <c r="AC169" s="47"/>
      <c r="AD169" s="48" t="s">
        <v>363</v>
      </c>
      <c r="AE169" s="49" t="s">
        <v>41</v>
      </c>
      <c r="AF169" s="50" t="s">
        <v>42</v>
      </c>
      <c r="AH169" s="48"/>
      <c r="AI169" s="48"/>
      <c r="AJ169" s="48"/>
      <c r="AL169" s="48"/>
      <c r="AM169" s="48"/>
      <c r="AN169" s="48"/>
    </row>
    <row r="170" spans="1:40" s="15" customFormat="1" ht="39.950000000000003" customHeight="1" x14ac:dyDescent="0.25">
      <c r="A170" s="32">
        <v>34</v>
      </c>
      <c r="B170" s="32"/>
      <c r="C170" s="55" t="s">
        <v>167</v>
      </c>
      <c r="D170" s="55" t="s">
        <v>364</v>
      </c>
      <c r="E170" s="57" t="s">
        <v>365</v>
      </c>
      <c r="F170" s="36" t="str">
        <f t="shared" ref="F170:F172" si="56">DATEDIF(R170,S170,"y") + DATEDIF(V170,W170,"y") + DATEDIF(X170,Y170,"y") + SUM(AH170) &amp; " años " &amp; DATEDIF(R170,S170,"ym") + DATEDIF(V170,W170,"ym") + DATEDIF(X170,Y170,"ym") + SUM(AI170) - SUM(AM170) &amp; " meses " &amp; DATEDIF(R170,S170,"md") + DATEDIF(V170,W170,"md") + DATEDIF(X170,Y170,"md") - SUM(AN170) &amp; " días"</f>
        <v>24 años 8 meses 17 días</v>
      </c>
      <c r="G170" s="53">
        <v>0.72499999999999998</v>
      </c>
      <c r="H170" s="32" t="str">
        <f t="shared" ref="H170:H172" si="57">DATEDIF(T170,S170,"y") &amp; " años " &amp; DATEDIF(T170,S170,"ym") &amp; " meses " &amp; DATEDIF(T170,S170,"md") &amp; " días"</f>
        <v>44 años 3 meses 22 días</v>
      </c>
      <c r="I170" s="32" t="str">
        <f t="shared" ref="I170:I172" si="58">DATEDIF(U170,S170,"y") &amp; " años " &amp; DATEDIF(U170,S170,"ym") &amp; " meses " &amp; DATEDIF(U170,S170,"md") &amp; " días"</f>
        <v>10 años 1 meses 0 días</v>
      </c>
      <c r="J170" s="38"/>
      <c r="K170" s="39"/>
      <c r="L170" s="40"/>
      <c r="M170" s="58">
        <v>31510.28</v>
      </c>
      <c r="N170" s="42">
        <f t="shared" ref="N170:N172" si="59">M170*G170</f>
        <v>22844.952999999998</v>
      </c>
      <c r="O170" s="43"/>
      <c r="P170" s="43" t="s">
        <v>38</v>
      </c>
      <c r="Q170" s="42" t="s">
        <v>39</v>
      </c>
      <c r="R170" s="59">
        <v>36356</v>
      </c>
      <c r="S170" s="60">
        <v>45383</v>
      </c>
      <c r="T170" s="59">
        <v>29199</v>
      </c>
      <c r="U170" s="59">
        <v>41699</v>
      </c>
      <c r="V170" s="46"/>
      <c r="W170" s="46"/>
      <c r="X170" s="46"/>
      <c r="Y170" s="46"/>
      <c r="Z170" s="13"/>
      <c r="AA170" s="13"/>
      <c r="AB170" s="13"/>
      <c r="AC170" s="47"/>
      <c r="AD170" s="48" t="s">
        <v>53</v>
      </c>
      <c r="AE170" s="49" t="s">
        <v>41</v>
      </c>
      <c r="AF170" s="50" t="s">
        <v>42</v>
      </c>
      <c r="AH170" s="48"/>
      <c r="AI170" s="48"/>
      <c r="AJ170" s="48"/>
      <c r="AL170" s="48"/>
      <c r="AM170" s="48"/>
      <c r="AN170" s="48"/>
    </row>
    <row r="171" spans="1:40" s="15" customFormat="1" ht="39.950000000000003" customHeight="1" x14ac:dyDescent="0.25">
      <c r="A171" s="32">
        <v>35</v>
      </c>
      <c r="B171" s="32"/>
      <c r="C171" s="55" t="s">
        <v>167</v>
      </c>
      <c r="D171" s="55" t="s">
        <v>366</v>
      </c>
      <c r="E171" s="57" t="s">
        <v>367</v>
      </c>
      <c r="F171" s="36" t="str">
        <f>DATEDIF(R171,S171,"y") + DATEDIF(V171,W171,"y") + DATEDIF(X171,Y171,"y") + SUM(AH171) &amp; " años " &amp; DATEDIF(R171,S171,"ym") + DATEDIF(V171,W171,"ym") + DATEDIF(X171,Y171,"ym") + SUM(AI171) - SUM(AM171) &amp; " meses " &amp; DATEDIF(R171,S171,"md") + DATEDIF(V171,W171,"md") + DATEDIF(X171,Y171,"md") - SUM(AN171) &amp; " días"</f>
        <v>23 años 4 meses 29 días</v>
      </c>
      <c r="G171" s="53">
        <v>0.67500000000000004</v>
      </c>
      <c r="H171" s="32" t="str">
        <f>DATEDIF(T171,S171,"y") &amp; " años " &amp; DATEDIF(T171,S171,"ym") &amp; " meses " &amp; DATEDIF(T171,S171,"md") &amp; " días"</f>
        <v>51 años 2 meses 30 días</v>
      </c>
      <c r="I171" s="32" t="str">
        <f>DATEDIF(U171,S171,"y") &amp; " años " &amp; DATEDIF(U171,S171,"ym") &amp; " meses " &amp; DATEDIF(U171,S171,"md") &amp; " días"</f>
        <v>9 años 1 meses 5 días</v>
      </c>
      <c r="J171" s="38"/>
      <c r="K171" s="39"/>
      <c r="L171" s="40"/>
      <c r="M171" s="58">
        <v>31510.27</v>
      </c>
      <c r="N171" s="42">
        <f>M171*G171</f>
        <v>21269.432250000002</v>
      </c>
      <c r="O171" s="43"/>
      <c r="P171" s="43" t="s">
        <v>38</v>
      </c>
      <c r="Q171" s="42" t="s">
        <v>39</v>
      </c>
      <c r="R171" s="59">
        <v>39387</v>
      </c>
      <c r="S171" s="60">
        <v>45383</v>
      </c>
      <c r="T171" s="59">
        <v>26666</v>
      </c>
      <c r="U171" s="59">
        <v>42062</v>
      </c>
      <c r="V171" s="46">
        <v>36342</v>
      </c>
      <c r="W171" s="46">
        <v>38898</v>
      </c>
      <c r="X171" s="46"/>
      <c r="Y171" s="46"/>
      <c r="Z171" s="13"/>
      <c r="AA171" s="13"/>
      <c r="AB171" s="13"/>
      <c r="AC171" s="47"/>
      <c r="AD171" s="48" t="s">
        <v>53</v>
      </c>
      <c r="AE171" s="49" t="s">
        <v>41</v>
      </c>
      <c r="AF171" s="50" t="s">
        <v>42</v>
      </c>
      <c r="AH171" s="48">
        <v>1</v>
      </c>
      <c r="AI171" s="48"/>
      <c r="AJ171" s="48"/>
      <c r="AL171" s="48"/>
      <c r="AM171" s="48">
        <v>12</v>
      </c>
      <c r="AN171" s="48"/>
    </row>
    <row r="172" spans="1:40" s="15" customFormat="1" ht="39.950000000000003" customHeight="1" x14ac:dyDescent="0.25">
      <c r="A172" s="32">
        <v>36</v>
      </c>
      <c r="B172" s="32"/>
      <c r="C172" s="55" t="s">
        <v>167</v>
      </c>
      <c r="D172" s="55" t="s">
        <v>368</v>
      </c>
      <c r="E172" s="57" t="s">
        <v>369</v>
      </c>
      <c r="F172" s="36" t="str">
        <f t="shared" si="56"/>
        <v>25 años 4 meses 0 días</v>
      </c>
      <c r="G172" s="53">
        <v>0.72499999999999998</v>
      </c>
      <c r="H172" s="32" t="str">
        <f t="shared" si="57"/>
        <v>60 años 0 meses 22 días</v>
      </c>
      <c r="I172" s="32" t="str">
        <f t="shared" si="58"/>
        <v>10 años 6 meses 25 días</v>
      </c>
      <c r="J172" s="38" t="s">
        <v>18</v>
      </c>
      <c r="K172" s="39"/>
      <c r="L172" s="40"/>
      <c r="M172" s="58">
        <v>31510.28</v>
      </c>
      <c r="N172" s="42">
        <f t="shared" si="59"/>
        <v>22844.952999999998</v>
      </c>
      <c r="O172" s="43"/>
      <c r="P172" s="43" t="s">
        <v>38</v>
      </c>
      <c r="Q172" s="42" t="s">
        <v>39</v>
      </c>
      <c r="R172" s="59">
        <v>39965</v>
      </c>
      <c r="S172" s="60">
        <v>45383</v>
      </c>
      <c r="T172" s="59">
        <v>23446</v>
      </c>
      <c r="U172" s="59">
        <v>41524</v>
      </c>
      <c r="V172" s="46">
        <v>36130</v>
      </c>
      <c r="W172" s="46">
        <v>36951</v>
      </c>
      <c r="X172" s="46">
        <v>36951</v>
      </c>
      <c r="Y172" s="46">
        <v>39964</v>
      </c>
      <c r="Z172" s="13"/>
      <c r="AA172" s="13"/>
      <c r="AB172" s="13"/>
      <c r="AC172" s="47"/>
      <c r="AD172" s="48" t="s">
        <v>53</v>
      </c>
      <c r="AE172" s="49" t="s">
        <v>41</v>
      </c>
      <c r="AF172" s="50" t="s">
        <v>42</v>
      </c>
      <c r="AH172" s="48">
        <v>1</v>
      </c>
      <c r="AI172" s="48">
        <v>1</v>
      </c>
      <c r="AJ172" s="48"/>
      <c r="AL172" s="48"/>
      <c r="AM172" s="48">
        <v>12</v>
      </c>
      <c r="AN172" s="48">
        <v>30</v>
      </c>
    </row>
    <row r="173" spans="1:40" s="15" customFormat="1" ht="39.950000000000003" customHeight="1" x14ac:dyDescent="0.25">
      <c r="A173" s="32">
        <v>37</v>
      </c>
      <c r="B173" s="32"/>
      <c r="C173" s="52" t="s">
        <v>201</v>
      </c>
      <c r="D173" s="61" t="s">
        <v>370</v>
      </c>
      <c r="E173" s="62" t="s">
        <v>371</v>
      </c>
      <c r="F173" s="36" t="str">
        <f>DATEDIF(R173,S173,"y") + DATEDIF(V173,W173,"y") + DATEDIF(X173,Y173,"y") + SUM(AH173) &amp; " años " &amp; DATEDIF(R173,S173,"ym") + DATEDIF(V173,W173,"ym") + DATEDIF(X173,Y173,"ym") + SUM(AI173) - SUM(AM173) &amp; " meses " &amp; DATEDIF(R173,S173,"md") + DATEDIF(V173,W173,"md") + DATEDIF(X173,Y173,"md") - SUM(AN173) &amp; " días"</f>
        <v>15 años 0 meses 0 días</v>
      </c>
      <c r="G173" s="53">
        <v>0.92500000000000004</v>
      </c>
      <c r="H173" s="32" t="str">
        <f>DATEDIF(T173,S173,"y") &amp; " años " &amp; DATEDIF(T173,S173,"ym") &amp; " meses " &amp; DATEDIF(T173,S173,"md") &amp; " días"</f>
        <v>33 años 11 meses 7 días</v>
      </c>
      <c r="I173" s="32" t="str">
        <f>DATEDIF(U173,S173,"y") &amp; " años " &amp; DATEDIF(U173,S173,"ym") &amp; " meses " &amp; DATEDIF(U173,S173,"md") &amp; " días"</f>
        <v>7 años 1 meses 0 días</v>
      </c>
      <c r="J173" s="38"/>
      <c r="K173" s="39"/>
      <c r="L173" s="40"/>
      <c r="M173" s="42">
        <v>30394.93</v>
      </c>
      <c r="N173" s="42">
        <f>M173*G173</f>
        <v>28115.310250000002</v>
      </c>
      <c r="O173" s="43" t="s">
        <v>155</v>
      </c>
      <c r="P173" s="43" t="s">
        <v>362</v>
      </c>
      <c r="Q173" s="42" t="s">
        <v>79</v>
      </c>
      <c r="R173" s="63">
        <v>39904</v>
      </c>
      <c r="S173" s="63">
        <v>45383</v>
      </c>
      <c r="T173" s="64">
        <v>32988</v>
      </c>
      <c r="U173" s="64">
        <v>42795</v>
      </c>
      <c r="V173" s="46"/>
      <c r="W173" s="46"/>
      <c r="X173" s="46"/>
      <c r="Y173" s="46"/>
      <c r="Z173" s="54"/>
      <c r="AA173" s="54"/>
      <c r="AB173" s="54"/>
      <c r="AC173" s="47"/>
      <c r="AD173" s="48" t="s">
        <v>53</v>
      </c>
      <c r="AE173" s="49" t="s">
        <v>41</v>
      </c>
      <c r="AF173" s="50" t="s">
        <v>42</v>
      </c>
      <c r="AH173" s="48"/>
      <c r="AI173" s="48"/>
      <c r="AJ173" s="48"/>
      <c r="AL173" s="48"/>
      <c r="AM173" s="48"/>
      <c r="AN173" s="48"/>
    </row>
    <row r="174" spans="1:40" s="15" customFormat="1" ht="39.950000000000003" customHeight="1" x14ac:dyDescent="0.25">
      <c r="A174" s="32">
        <v>38</v>
      </c>
      <c r="B174" s="32"/>
      <c r="C174" s="55" t="s">
        <v>372</v>
      </c>
      <c r="D174" s="55" t="s">
        <v>373</v>
      </c>
      <c r="E174" s="57" t="s">
        <v>374</v>
      </c>
      <c r="F174" s="36" t="str">
        <f t="shared" ref="F174:F175" si="60">DATEDIF(R174,S174,"y") + DATEDIF(V174,W174,"y") + DATEDIF(X174,Y174,"y") + SUM(AH174) &amp; " años " &amp; DATEDIF(R174,S174,"ym") + DATEDIF(V174,W174,"ym") + DATEDIF(X174,Y174,"ym") + SUM(AI174) - SUM(AM174) &amp; " meses " &amp; DATEDIF(R174,S174,"md") + DATEDIF(V174,W174,"md") + DATEDIF(X174,Y174,"md") - SUM(AN174) &amp; " días"</f>
        <v>20 años 10 meses 0 días</v>
      </c>
      <c r="G174" s="53">
        <v>0.625</v>
      </c>
      <c r="H174" s="32" t="str">
        <f t="shared" ref="H174:H176" si="61">DATEDIF(T174,S174,"y") &amp; " años " &amp; DATEDIF(T174,S174,"ym") &amp; " meses " &amp; DATEDIF(T174,S174,"md") &amp; " días"</f>
        <v>63 años 3 meses 1 días</v>
      </c>
      <c r="I174" s="32"/>
      <c r="J174" s="38"/>
      <c r="K174" s="39"/>
      <c r="L174" s="40"/>
      <c r="M174" s="58">
        <f>13500+ 4400</f>
        <v>17900</v>
      </c>
      <c r="N174" s="42">
        <f t="shared" ref="N174:N176" si="62">M174*G174</f>
        <v>11187.5</v>
      </c>
      <c r="O174" s="43"/>
      <c r="P174" s="43" t="s">
        <v>375</v>
      </c>
      <c r="Q174" s="42" t="s">
        <v>39</v>
      </c>
      <c r="R174" s="59">
        <v>38777</v>
      </c>
      <c r="S174" s="60">
        <v>45383</v>
      </c>
      <c r="T174" s="59">
        <v>22281</v>
      </c>
      <c r="U174" s="59"/>
      <c r="V174" s="46">
        <v>37773</v>
      </c>
      <c r="W174" s="46">
        <v>38777</v>
      </c>
      <c r="X174" s="46"/>
      <c r="Y174" s="46"/>
      <c r="Z174" s="13" t="s">
        <v>52</v>
      </c>
      <c r="AA174" s="13"/>
      <c r="AB174" s="13"/>
      <c r="AC174" s="47"/>
      <c r="AD174" s="48" t="s">
        <v>148</v>
      </c>
      <c r="AE174" s="49" t="s">
        <v>41</v>
      </c>
      <c r="AF174" s="50" t="s">
        <v>42</v>
      </c>
      <c r="AH174" s="48"/>
      <c r="AI174" s="48"/>
      <c r="AJ174" s="48"/>
      <c r="AL174" s="48"/>
      <c r="AM174" s="48"/>
      <c r="AN174" s="48"/>
    </row>
    <row r="175" spans="1:40" s="15" customFormat="1" ht="39.950000000000003" customHeight="1" x14ac:dyDescent="0.25">
      <c r="A175" s="32">
        <v>39</v>
      </c>
      <c r="B175" s="32"/>
      <c r="C175" s="52" t="s">
        <v>372</v>
      </c>
      <c r="D175" s="61" t="s">
        <v>376</v>
      </c>
      <c r="E175" s="62" t="s">
        <v>377</v>
      </c>
      <c r="F175" s="36" t="str">
        <f t="shared" si="60"/>
        <v>23 años 5 meses 0 días</v>
      </c>
      <c r="G175" s="37">
        <v>0.67500000000000004</v>
      </c>
      <c r="H175" s="32" t="str">
        <f t="shared" si="61"/>
        <v>60 años 10 meses 9 días</v>
      </c>
      <c r="I175" s="32"/>
      <c r="J175" s="38"/>
      <c r="K175" s="39"/>
      <c r="L175" s="40"/>
      <c r="M175" s="41">
        <v>12500</v>
      </c>
      <c r="N175" s="42">
        <v>10000</v>
      </c>
      <c r="O175" s="43"/>
      <c r="P175" s="43" t="s">
        <v>375</v>
      </c>
      <c r="Q175" s="42" t="s">
        <v>39</v>
      </c>
      <c r="R175" s="63">
        <v>36831</v>
      </c>
      <c r="S175" s="63">
        <v>45383</v>
      </c>
      <c r="T175" s="64">
        <v>23154</v>
      </c>
      <c r="U175" s="44"/>
      <c r="V175" s="46"/>
      <c r="W175" s="46"/>
      <c r="X175" s="46"/>
      <c r="Y175" s="46"/>
      <c r="Z175" s="13"/>
      <c r="AA175" s="13"/>
      <c r="AB175" s="13"/>
      <c r="AC175" s="47"/>
      <c r="AD175" s="48" t="s">
        <v>49</v>
      </c>
      <c r="AE175" s="49" t="s">
        <v>41</v>
      </c>
      <c r="AF175" s="50" t="s">
        <v>42</v>
      </c>
      <c r="AH175" s="48"/>
      <c r="AI175" s="48"/>
      <c r="AJ175" s="48"/>
      <c r="AL175" s="48"/>
      <c r="AM175" s="48"/>
      <c r="AN175" s="48"/>
    </row>
    <row r="176" spans="1:40" s="15" customFormat="1" ht="39.950000000000003" customHeight="1" x14ac:dyDescent="0.25">
      <c r="A176" s="32">
        <v>40</v>
      </c>
      <c r="B176" s="32"/>
      <c r="C176" s="55" t="s">
        <v>372</v>
      </c>
      <c r="D176" s="55" t="s">
        <v>378</v>
      </c>
      <c r="E176" s="57" t="s">
        <v>379</v>
      </c>
      <c r="F176" s="36" t="str">
        <f t="shared" ref="F176" si="63">DATEDIF(R176,S176,"y") + DATEDIF(V176,W176,"y") + DATEDIF(X176,Y176,"y") + SUM(AH176) &amp; " años " &amp; DATEDIF(R176,S176,"ym") + DATEDIF(V176,W176,"ym") + DATEDIF(X176,Y176,"ym") + SUM(AI176) - SUM(AM176) &amp; " meses " &amp; DATEDIF(R176,S176,"md") + DATEDIF(V176,W176,"md") + DATEDIF(X176,Y176,"md") - SUM(AN176) &amp; " días"</f>
        <v>26 años 4 meses 0 días</v>
      </c>
      <c r="G176" s="53">
        <v>0.75</v>
      </c>
      <c r="H176" s="32" t="str">
        <f t="shared" si="61"/>
        <v>66 años 3 meses 0 días</v>
      </c>
      <c r="I176" s="32"/>
      <c r="J176" s="38"/>
      <c r="K176" s="39"/>
      <c r="L176" s="40"/>
      <c r="M176" s="58">
        <v>15600</v>
      </c>
      <c r="N176" s="42">
        <f t="shared" si="62"/>
        <v>11700</v>
      </c>
      <c r="O176" s="43"/>
      <c r="P176" s="43" t="s">
        <v>375</v>
      </c>
      <c r="Q176" s="42" t="s">
        <v>39</v>
      </c>
      <c r="R176" s="59">
        <v>36951</v>
      </c>
      <c r="S176" s="60">
        <v>45383</v>
      </c>
      <c r="T176" s="59">
        <v>21186</v>
      </c>
      <c r="U176" s="59"/>
      <c r="V176" s="46">
        <v>35765</v>
      </c>
      <c r="W176" s="46">
        <v>36951</v>
      </c>
      <c r="X176" s="46"/>
      <c r="Y176" s="46"/>
      <c r="Z176" s="13"/>
      <c r="AA176" s="13"/>
      <c r="AB176" s="13"/>
      <c r="AC176" s="47"/>
      <c r="AD176" s="48" t="s">
        <v>148</v>
      </c>
      <c r="AE176" s="49" t="s">
        <v>41</v>
      </c>
      <c r="AF176" s="50" t="s">
        <v>42</v>
      </c>
      <c r="AH176" s="48"/>
      <c r="AI176" s="48"/>
      <c r="AJ176" s="48"/>
      <c r="AL176" s="48"/>
      <c r="AM176" s="48"/>
      <c r="AN176" s="48"/>
    </row>
    <row r="177" spans="1:40" s="15" customFormat="1" ht="39.950000000000003" customHeight="1" x14ac:dyDescent="0.25">
      <c r="A177" s="32">
        <v>41</v>
      </c>
      <c r="B177" s="32"/>
      <c r="C177" s="52" t="s">
        <v>372</v>
      </c>
      <c r="D177" s="61" t="s">
        <v>380</v>
      </c>
      <c r="E177" s="62" t="s">
        <v>381</v>
      </c>
      <c r="F177" s="36" t="str">
        <f>DATEDIF(R177,S177,"y") + DATEDIF(V177,W177,"y") + DATEDIF(X177,Y177,"y") + SUM(AH177) &amp; " años " &amp; DATEDIF(R177,S177,"ym") + DATEDIF(V177,W177,"ym") + DATEDIF(X177,Y177,"ym") + SUM(AI177) - SUM(AM177) &amp; " meses " &amp; DATEDIF(R177,S177,"md") + DATEDIF(V177,W177,"md") + DATEDIF(X177,Y177,"md") - SUM(AN177) &amp; " días"</f>
        <v>19 años 0 meses 0 días</v>
      </c>
      <c r="G177" s="53">
        <v>1</v>
      </c>
      <c r="H177" s="32" t="str">
        <f>DATEDIF(T177,S177,"y") &amp; " años " &amp; DATEDIF(T177,S177,"ym") &amp; " meses " &amp; DATEDIF(T177,S177,"md") &amp; " días"</f>
        <v>80 años 6 meses 0 días</v>
      </c>
      <c r="I177" s="32"/>
      <c r="J177" s="38"/>
      <c r="K177" s="39"/>
      <c r="L177" s="40"/>
      <c r="M177" s="42">
        <v>30000</v>
      </c>
      <c r="N177" s="42">
        <f>M177*G177</f>
        <v>30000</v>
      </c>
      <c r="O177" s="43" t="s">
        <v>155</v>
      </c>
      <c r="P177" s="43" t="s">
        <v>362</v>
      </c>
      <c r="Q177" s="42" t="s">
        <v>79</v>
      </c>
      <c r="R177" s="63">
        <v>38443</v>
      </c>
      <c r="S177" s="63">
        <v>45383</v>
      </c>
      <c r="T177" s="64">
        <v>15980</v>
      </c>
      <c r="U177" s="64"/>
      <c r="V177" s="46"/>
      <c r="W177" s="46"/>
      <c r="X177" s="46"/>
      <c r="Y177" s="46"/>
      <c r="Z177" s="54"/>
      <c r="AA177" s="54"/>
      <c r="AB177" s="54"/>
      <c r="AC177" s="47"/>
      <c r="AD177" s="48" t="s">
        <v>53</v>
      </c>
      <c r="AE177" s="49" t="s">
        <v>41</v>
      </c>
      <c r="AF177" s="50" t="s">
        <v>42</v>
      </c>
      <c r="AH177" s="48"/>
      <c r="AI177" s="48"/>
      <c r="AJ177" s="48"/>
      <c r="AL177" s="48"/>
      <c r="AM177" s="48"/>
      <c r="AN177" s="48"/>
    </row>
    <row r="178" spans="1:40" s="15" customFormat="1" ht="39.950000000000003" customHeight="1" x14ac:dyDescent="0.25">
      <c r="A178" s="32">
        <v>42</v>
      </c>
      <c r="B178" s="32"/>
      <c r="C178" s="52" t="s">
        <v>372</v>
      </c>
      <c r="D178" s="61" t="s">
        <v>382</v>
      </c>
      <c r="E178" s="62" t="s">
        <v>383</v>
      </c>
      <c r="F178" s="36" t="str">
        <f t="shared" ref="F178" si="64">DATEDIF(R178,S178,"y") + DATEDIF(V178,W178,"y") + DATEDIF(X178,Y178,"y") + SUM(AH178) &amp; " años " &amp; DATEDIF(R178,S178,"ym") + DATEDIF(V178,W178,"ym") + DATEDIF(X178,Y178,"ym") + SUM(AI178) - SUM(AM178) &amp; " meses " &amp; DATEDIF(R178,S178,"md") + DATEDIF(V178,W178,"md") + DATEDIF(X178,Y178,"md") - SUM(AN178) &amp; " días"</f>
        <v>14 años 7 meses 16 días</v>
      </c>
      <c r="G178" s="37">
        <v>0.92500000000000004</v>
      </c>
      <c r="H178" s="32" t="str">
        <f t="shared" ref="H178" si="65">DATEDIF(T178,S178,"y") &amp; " años " &amp; DATEDIF(T178,S178,"ym") &amp; " meses " &amp; DATEDIF(T178,S178,"md") &amp; " días"</f>
        <v>76 años 0 meses 5 días</v>
      </c>
      <c r="I178" s="32"/>
      <c r="J178" s="38"/>
      <c r="K178" s="39"/>
      <c r="L178" s="40"/>
      <c r="M178" s="42">
        <v>25000</v>
      </c>
      <c r="N178" s="42">
        <f>M178*G178</f>
        <v>23125</v>
      </c>
      <c r="O178" s="43" t="s">
        <v>155</v>
      </c>
      <c r="P178" s="43" t="s">
        <v>362</v>
      </c>
      <c r="Q178" s="42" t="s">
        <v>79</v>
      </c>
      <c r="R178" s="63">
        <v>40041</v>
      </c>
      <c r="S178" s="63">
        <v>45383</v>
      </c>
      <c r="T178" s="64">
        <v>17619</v>
      </c>
      <c r="U178" s="64"/>
      <c r="V178" s="46"/>
      <c r="W178" s="46"/>
      <c r="X178" s="46"/>
      <c r="Y178" s="46"/>
      <c r="Z178" s="54"/>
      <c r="AA178" s="54"/>
      <c r="AB178" s="54"/>
      <c r="AC178" s="47"/>
      <c r="AD178" s="48" t="s">
        <v>70</v>
      </c>
      <c r="AE178" s="49" t="s">
        <v>41</v>
      </c>
      <c r="AF178" s="50" t="s">
        <v>42</v>
      </c>
      <c r="AH178" s="48"/>
      <c r="AI178" s="48"/>
      <c r="AJ178" s="48"/>
      <c r="AL178" s="48"/>
      <c r="AM178" s="48"/>
      <c r="AN178" s="48"/>
    </row>
    <row r="179" spans="1:40" ht="12.75" customHeight="1" x14ac:dyDescent="0.25"/>
    <row r="180" spans="1:40" s="12" customFormat="1" x14ac:dyDescent="0.25">
      <c r="A180" s="9" t="s">
        <v>384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10"/>
      <c r="S180" s="11"/>
      <c r="T180" s="11"/>
      <c r="Z180" s="13"/>
      <c r="AA180" s="13"/>
      <c r="AB180" s="13"/>
      <c r="AD180" s="14"/>
      <c r="AG180" s="15"/>
      <c r="AH180" s="16"/>
      <c r="AI180" s="16"/>
      <c r="AJ180" s="16"/>
      <c r="AL180" s="16"/>
      <c r="AM180" s="16"/>
      <c r="AN180" s="16"/>
    </row>
    <row r="181" spans="1:40" s="31" customFormat="1" ht="30" customHeight="1" x14ac:dyDescent="0.25">
      <c r="A181" s="17" t="s">
        <v>9</v>
      </c>
      <c r="B181" s="17" t="s">
        <v>10</v>
      </c>
      <c r="C181" s="18" t="s">
        <v>11</v>
      </c>
      <c r="D181" s="18" t="s">
        <v>12</v>
      </c>
      <c r="E181" s="17" t="s">
        <v>13</v>
      </c>
      <c r="F181" s="19" t="s">
        <v>14</v>
      </c>
      <c r="G181" s="19" t="s">
        <v>15</v>
      </c>
      <c r="H181" s="18" t="s">
        <v>16</v>
      </c>
      <c r="I181" s="20" t="s">
        <v>17</v>
      </c>
      <c r="J181" s="21" t="s">
        <v>18</v>
      </c>
      <c r="K181" s="22"/>
      <c r="L181" s="23" t="s">
        <v>19</v>
      </c>
      <c r="M181" s="24" t="s">
        <v>20</v>
      </c>
      <c r="N181" s="24" t="s">
        <v>215</v>
      </c>
      <c r="O181" s="24" t="s">
        <v>21</v>
      </c>
      <c r="P181" s="24" t="s">
        <v>22</v>
      </c>
      <c r="Q181" s="24" t="s">
        <v>23</v>
      </c>
      <c r="R181" s="24" t="s">
        <v>24</v>
      </c>
      <c r="S181" s="25" t="s">
        <v>25</v>
      </c>
      <c r="T181" s="25" t="s">
        <v>26</v>
      </c>
      <c r="U181" s="26" t="s">
        <v>27</v>
      </c>
      <c r="V181" s="18" t="s">
        <v>18</v>
      </c>
      <c r="W181" s="25" t="s">
        <v>25</v>
      </c>
      <c r="X181" s="25" t="s">
        <v>26</v>
      </c>
      <c r="Y181" s="25" t="s">
        <v>25</v>
      </c>
      <c r="Z181" s="25" t="s">
        <v>26</v>
      </c>
      <c r="AA181" s="27"/>
      <c r="AB181" s="27"/>
      <c r="AC181" s="28"/>
      <c r="AD181" s="25" t="s">
        <v>28</v>
      </c>
      <c r="AE181" s="25" t="s">
        <v>29</v>
      </c>
      <c r="AF181" s="25" t="s">
        <v>30</v>
      </c>
      <c r="AG181" s="29"/>
      <c r="AH181" s="30" t="s">
        <v>31</v>
      </c>
      <c r="AI181" s="30" t="s">
        <v>32</v>
      </c>
      <c r="AJ181" s="30" t="s">
        <v>33</v>
      </c>
      <c r="AK181" s="29"/>
      <c r="AL181" s="30" t="s">
        <v>31</v>
      </c>
      <c r="AM181" s="30" t="s">
        <v>32</v>
      </c>
      <c r="AN181" s="30" t="s">
        <v>34</v>
      </c>
    </row>
    <row r="182" spans="1:40" s="15" customFormat="1" ht="39.950000000000003" customHeight="1" x14ac:dyDescent="0.25">
      <c r="A182" s="32">
        <v>1</v>
      </c>
      <c r="B182" s="32"/>
      <c r="C182" s="55" t="s">
        <v>372</v>
      </c>
      <c r="D182" s="55" t="s">
        <v>385</v>
      </c>
      <c r="E182" s="57" t="s">
        <v>386</v>
      </c>
      <c r="F182" s="36" t="str">
        <f>DATEDIF(R182,S182,"y") + DATEDIF(V182,W182,"y") + DATEDIF(X182,Y182,"y") + SUM(AH182) &amp; " años " &amp; DATEDIF(R182,S182,"ym") + DATEDIF(V182,W182,"ym") + DATEDIF(X182,Y182,"ym") + SUM(AI182) - SUM(AM182) &amp; " meses " &amp; DATEDIF(R182,S182,"md") + DATEDIF(V182,W182,"md") + DATEDIF(X182,Y182,"md") - SUM(AN182) &amp; " días"</f>
        <v>18 años 9 meses 26 días</v>
      </c>
      <c r="G182" s="53">
        <v>0.6</v>
      </c>
      <c r="H182" s="32" t="str">
        <f>DATEDIF(T182,S182,"y") &amp; " años " &amp; DATEDIF(T182,S182,"ym") &amp; " meses " &amp; DATEDIF(T182,S182,"md") &amp; " días"</f>
        <v>72 años 9 meses 8 días</v>
      </c>
      <c r="I182" s="32"/>
      <c r="J182" s="38"/>
      <c r="K182" s="39"/>
      <c r="L182" s="40"/>
      <c r="M182" s="58">
        <v>10000</v>
      </c>
      <c r="N182" s="42">
        <v>10000</v>
      </c>
      <c r="O182" s="43" t="s">
        <v>387</v>
      </c>
      <c r="P182" s="43" t="s">
        <v>375</v>
      </c>
      <c r="Q182" s="42" t="s">
        <v>39</v>
      </c>
      <c r="R182" s="59">
        <v>38509</v>
      </c>
      <c r="S182" s="60">
        <v>45383</v>
      </c>
      <c r="T182" s="59">
        <v>18803</v>
      </c>
      <c r="U182" s="59"/>
      <c r="V182" s="46"/>
      <c r="W182" s="46"/>
      <c r="X182" s="46"/>
      <c r="Y182" s="46"/>
      <c r="Z182" s="13"/>
      <c r="AA182" s="13"/>
      <c r="AB182" s="13"/>
      <c r="AC182" s="47"/>
      <c r="AD182" s="48" t="s">
        <v>70</v>
      </c>
      <c r="AE182" s="49" t="s">
        <v>41</v>
      </c>
      <c r="AF182" s="50" t="s">
        <v>42</v>
      </c>
      <c r="AH182" s="48"/>
      <c r="AI182" s="48"/>
      <c r="AJ182" s="48"/>
      <c r="AL182" s="48"/>
      <c r="AM182" s="48"/>
      <c r="AN182" s="48"/>
    </row>
    <row r="183" spans="1:40" s="15" customFormat="1" ht="39.950000000000003" customHeight="1" x14ac:dyDescent="0.25">
      <c r="A183" s="32">
        <v>2</v>
      </c>
      <c r="B183" s="32"/>
      <c r="C183" s="55" t="s">
        <v>372</v>
      </c>
      <c r="D183" s="34" t="s">
        <v>388</v>
      </c>
      <c r="E183" s="35" t="s">
        <v>389</v>
      </c>
      <c r="F183" s="36" t="str">
        <f t="shared" ref="F183:F184" si="66">DATEDIF(R183,S183,"y") + DATEDIF(V183,W183,"y") + DATEDIF(X183,Y183,"y") + SUM(AH183) &amp; " años " &amp; DATEDIF(R183,S183,"ym") + DATEDIF(V183,W183,"ym") + DATEDIF(X183,Y183,"ym") + SUM(AI183) - SUM(AM183) &amp; " meses " &amp; DATEDIF(R183,S183,"md") + DATEDIF(V183,W183,"md") + DATEDIF(X183,Y183,"md") - SUM(AN183) &amp; " días"</f>
        <v>20 años 1 meses 19 días</v>
      </c>
      <c r="G183" s="37">
        <v>0.6</v>
      </c>
      <c r="H183" s="32" t="str">
        <f t="shared" ref="H183:H184" si="67">DATEDIF(T183,S183,"y") &amp; " años " &amp; DATEDIF(T183,S183,"ym") &amp; " meses " &amp; DATEDIF(T183,S183,"md") &amp; " días"</f>
        <v>50 años 0 meses 22 días</v>
      </c>
      <c r="I183" s="32"/>
      <c r="J183" s="38"/>
      <c r="K183" s="39"/>
      <c r="L183" s="40"/>
      <c r="M183" s="41"/>
      <c r="N183" s="42">
        <v>10000</v>
      </c>
      <c r="O183" s="43"/>
      <c r="P183" s="43" t="s">
        <v>375</v>
      </c>
      <c r="Q183" s="42" t="s">
        <v>39</v>
      </c>
      <c r="R183" s="44">
        <v>38030</v>
      </c>
      <c r="S183" s="45">
        <v>45383</v>
      </c>
      <c r="T183" s="44">
        <v>27098</v>
      </c>
      <c r="U183" s="44"/>
      <c r="V183" s="46"/>
      <c r="W183" s="46"/>
      <c r="X183" s="46"/>
      <c r="Y183" s="46"/>
      <c r="Z183" s="13"/>
      <c r="AA183" s="13"/>
      <c r="AB183" s="13"/>
      <c r="AC183" s="47"/>
      <c r="AD183" s="48" t="s">
        <v>49</v>
      </c>
      <c r="AE183" s="49" t="s">
        <v>41</v>
      </c>
      <c r="AF183" s="50" t="s">
        <v>42</v>
      </c>
      <c r="AH183" s="48"/>
      <c r="AI183" s="48"/>
      <c r="AJ183" s="48"/>
      <c r="AL183" s="48"/>
      <c r="AM183" s="48"/>
      <c r="AN183" s="48"/>
    </row>
    <row r="184" spans="1:40" s="15" customFormat="1" ht="39.950000000000003" customHeight="1" x14ac:dyDescent="0.25">
      <c r="A184" s="32">
        <v>3</v>
      </c>
      <c r="B184" s="32"/>
      <c r="C184" s="55" t="s">
        <v>372</v>
      </c>
      <c r="D184" s="34" t="s">
        <v>390</v>
      </c>
      <c r="E184" s="35" t="s">
        <v>391</v>
      </c>
      <c r="F184" s="36" t="str">
        <f t="shared" si="66"/>
        <v>20 años 4 meses 7 días</v>
      </c>
      <c r="G184" s="37">
        <v>0.6</v>
      </c>
      <c r="H184" s="32" t="str">
        <f t="shared" si="67"/>
        <v>48 años 1 meses 9 días</v>
      </c>
      <c r="I184" s="32"/>
      <c r="J184" s="38"/>
      <c r="K184" s="39"/>
      <c r="L184" s="40"/>
      <c r="M184" s="41">
        <v>19800</v>
      </c>
      <c r="N184" s="42">
        <f>M184*G184</f>
        <v>11880</v>
      </c>
      <c r="O184" s="43"/>
      <c r="P184" s="43" t="s">
        <v>375</v>
      </c>
      <c r="Q184" s="42" t="s">
        <v>39</v>
      </c>
      <c r="R184" s="44">
        <v>37950</v>
      </c>
      <c r="S184" s="45">
        <v>45383</v>
      </c>
      <c r="T184" s="44">
        <v>27813</v>
      </c>
      <c r="U184" s="44"/>
      <c r="V184" s="46"/>
      <c r="W184" s="46"/>
      <c r="X184" s="46"/>
      <c r="Y184" s="46"/>
      <c r="Z184" s="13"/>
      <c r="AA184" s="13"/>
      <c r="AB184" s="13"/>
      <c r="AC184" s="47"/>
      <c r="AD184" s="48" t="s">
        <v>96</v>
      </c>
      <c r="AE184" s="49" t="s">
        <v>41</v>
      </c>
      <c r="AF184" s="50" t="s">
        <v>42</v>
      </c>
      <c r="AH184" s="48"/>
      <c r="AI184" s="48"/>
      <c r="AJ184" s="48"/>
      <c r="AL184" s="48"/>
      <c r="AM184" s="48"/>
      <c r="AN184" s="48"/>
    </row>
    <row r="185" spans="1:40" s="15" customFormat="1" ht="39.950000000000003" customHeight="1" x14ac:dyDescent="0.25">
      <c r="A185" s="32">
        <v>4</v>
      </c>
      <c r="B185" s="32"/>
      <c r="C185" s="34" t="s">
        <v>372</v>
      </c>
      <c r="D185" s="34" t="s">
        <v>392</v>
      </c>
      <c r="E185" s="35" t="s">
        <v>393</v>
      </c>
      <c r="F185" s="36" t="str">
        <f>DATEDIF(R185,S185,"y") + DATEDIF(V185,W185,"y") + DATEDIF(X185,Y185,"y") + SUM(AH185) &amp; " años " &amp; DATEDIF(R185,S185,"ym") + DATEDIF(V185,W185,"ym") + DATEDIF(X185,Y185,"ym") + SUM(AI185) - SUM(AM185) &amp; " meses " &amp; DATEDIF(R185,S185,"md") + DATEDIF(V185,W185,"md") + DATEDIF(X185,Y185,"md") - SUM(AN185) &amp; " días"</f>
        <v>37 años 1 meses 30 días</v>
      </c>
      <c r="G185" s="37">
        <v>1</v>
      </c>
      <c r="H185" s="32" t="str">
        <f>DATEDIF(T185,S185,"y") &amp; " años " &amp; DATEDIF(T185,S185,"ym") &amp; " meses " &amp; DATEDIF(T185,S185,"md") &amp; " días"</f>
        <v>61 años 5 meses 18 días</v>
      </c>
      <c r="I185" s="32"/>
      <c r="J185" s="38"/>
      <c r="K185" s="39"/>
      <c r="L185" s="40"/>
      <c r="M185" s="41"/>
      <c r="N185" s="42">
        <v>10000</v>
      </c>
      <c r="O185" s="43"/>
      <c r="P185" s="43" t="s">
        <v>375</v>
      </c>
      <c r="Q185" s="42" t="s">
        <v>39</v>
      </c>
      <c r="R185" s="44">
        <v>31810</v>
      </c>
      <c r="S185" s="45">
        <v>45383</v>
      </c>
      <c r="T185" s="44">
        <v>22933</v>
      </c>
      <c r="U185" s="44"/>
      <c r="V185" s="46"/>
      <c r="W185" s="46"/>
      <c r="X185" s="46"/>
      <c r="Y185" s="46"/>
      <c r="Z185" s="13"/>
      <c r="AA185" s="13"/>
      <c r="AB185" s="13"/>
      <c r="AC185" s="47"/>
      <c r="AD185" s="48" t="s">
        <v>148</v>
      </c>
      <c r="AE185" s="49" t="s">
        <v>41</v>
      </c>
      <c r="AF185" s="50" t="s">
        <v>42</v>
      </c>
      <c r="AH185" s="48"/>
      <c r="AI185" s="48"/>
      <c r="AJ185" s="48"/>
      <c r="AL185" s="48"/>
      <c r="AM185" s="48"/>
      <c r="AN185" s="48"/>
    </row>
    <row r="186" spans="1:40" s="15" customFormat="1" ht="39.950000000000003" customHeight="1" x14ac:dyDescent="0.25">
      <c r="A186" s="32">
        <v>5</v>
      </c>
      <c r="B186" s="57"/>
      <c r="C186" s="55" t="s">
        <v>394</v>
      </c>
      <c r="D186" s="55" t="s">
        <v>395</v>
      </c>
      <c r="E186" s="57" t="s">
        <v>396</v>
      </c>
      <c r="F186" s="36" t="str">
        <f>DATEDIF(R186,S186,"y") + DATEDIF(V186,W186,"y") + DATEDIF(X186,Y186,"y") + SUM(AH186) &amp; " años " &amp; DATEDIF(R186,S186,"ym") + DATEDIF(V186,W186,"ym") + DATEDIF(X186,Y186,"ym") + SUM(AI186) - SUM(AM186) &amp; " meses " &amp; DATEDIF(R186,S186,"md") + DATEDIF(V186,W186,"md") + DATEDIF(X186,Y186,"md") - SUM(AN186) &amp; " días"</f>
        <v>21 años 10 meses 22 días</v>
      </c>
      <c r="G186" s="53">
        <v>0.65</v>
      </c>
      <c r="H186" s="32" t="str">
        <f>DATEDIF(T186,S186,"y") &amp; " años " &amp; DATEDIF(T186,S186,"ym") &amp; " meses " &amp; DATEDIF(T186,S186,"md") &amp; " días"</f>
        <v>49 años 5 meses 22 días</v>
      </c>
      <c r="I186" s="32"/>
      <c r="J186" s="38"/>
      <c r="K186" s="39"/>
      <c r="L186" s="40"/>
      <c r="M186" s="58">
        <v>19800</v>
      </c>
      <c r="N186" s="42">
        <f>M186*G186</f>
        <v>12870</v>
      </c>
      <c r="O186" s="43" t="s">
        <v>165</v>
      </c>
      <c r="P186" s="43" t="s">
        <v>78</v>
      </c>
      <c r="Q186" s="42" t="s">
        <v>166</v>
      </c>
      <c r="R186" s="59">
        <v>37081</v>
      </c>
      <c r="S186" s="60">
        <v>45077</v>
      </c>
      <c r="T186" s="59">
        <v>27007</v>
      </c>
      <c r="U186" s="59"/>
      <c r="V186" s="46"/>
      <c r="W186" s="46"/>
      <c r="X186" s="46"/>
      <c r="Y186" s="46"/>
      <c r="Z186" s="13"/>
      <c r="AA186" s="13"/>
      <c r="AB186" s="13"/>
      <c r="AC186" s="47"/>
      <c r="AD186" s="48" t="s">
        <v>70</v>
      </c>
      <c r="AE186" s="49" t="s">
        <v>41</v>
      </c>
      <c r="AF186" s="50" t="s">
        <v>42</v>
      </c>
      <c r="AH186" s="48"/>
      <c r="AI186" s="48"/>
      <c r="AJ186" s="48"/>
      <c r="AL186" s="48"/>
      <c r="AM186" s="48"/>
      <c r="AN186" s="48"/>
    </row>
    <row r="187" spans="1:40" hidden="1" x14ac:dyDescent="0.25"/>
    <row r="188" spans="1:40" s="12" customFormat="1" hidden="1" x14ac:dyDescent="0.25">
      <c r="A188" s="9" t="s">
        <v>397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11"/>
      <c r="T188" s="11"/>
      <c r="Z188" s="13"/>
      <c r="AA188" s="13"/>
      <c r="AB188" s="13"/>
      <c r="AD188" s="14"/>
      <c r="AG188" s="15"/>
      <c r="AH188" s="16" t="s">
        <v>7</v>
      </c>
      <c r="AI188" s="16"/>
      <c r="AJ188" s="16"/>
      <c r="AL188" s="16" t="s">
        <v>8</v>
      </c>
      <c r="AM188" s="16"/>
      <c r="AN188" s="16"/>
    </row>
    <row r="189" spans="1:40" s="31" customFormat="1" ht="30" hidden="1" customHeight="1" x14ac:dyDescent="0.25">
      <c r="A189" s="17" t="s">
        <v>9</v>
      </c>
      <c r="B189" s="17" t="s">
        <v>10</v>
      </c>
      <c r="C189" s="18" t="s">
        <v>11</v>
      </c>
      <c r="D189" s="18" t="s">
        <v>12</v>
      </c>
      <c r="E189" s="17" t="s">
        <v>13</v>
      </c>
      <c r="F189" s="19" t="s">
        <v>14</v>
      </c>
      <c r="G189" s="19" t="s">
        <v>15</v>
      </c>
      <c r="H189" s="18" t="s">
        <v>16</v>
      </c>
      <c r="I189" s="20" t="s">
        <v>17</v>
      </c>
      <c r="J189" s="21" t="s">
        <v>18</v>
      </c>
      <c r="K189" s="22"/>
      <c r="L189" s="23" t="s">
        <v>19</v>
      </c>
      <c r="M189" s="24" t="s">
        <v>20</v>
      </c>
      <c r="N189" s="24" t="s">
        <v>215</v>
      </c>
      <c r="O189" s="24" t="s">
        <v>21</v>
      </c>
      <c r="P189" s="24" t="s">
        <v>22</v>
      </c>
      <c r="Q189" s="24" t="s">
        <v>23</v>
      </c>
      <c r="R189" s="24" t="s">
        <v>24</v>
      </c>
      <c r="S189" s="25" t="s">
        <v>25</v>
      </c>
      <c r="T189" s="25" t="s">
        <v>26</v>
      </c>
      <c r="U189" s="26" t="s">
        <v>27</v>
      </c>
      <c r="V189" s="18" t="s">
        <v>18</v>
      </c>
      <c r="W189" s="25" t="s">
        <v>25</v>
      </c>
      <c r="X189" s="25" t="s">
        <v>26</v>
      </c>
      <c r="Y189" s="25" t="s">
        <v>25</v>
      </c>
      <c r="Z189" s="25" t="s">
        <v>26</v>
      </c>
      <c r="AA189" s="27"/>
      <c r="AB189" s="27"/>
      <c r="AC189" s="28"/>
      <c r="AD189" s="25" t="s">
        <v>28</v>
      </c>
      <c r="AE189" s="25" t="s">
        <v>29</v>
      </c>
      <c r="AF189" s="25" t="s">
        <v>30</v>
      </c>
      <c r="AG189" s="29"/>
      <c r="AH189" s="30" t="s">
        <v>31</v>
      </c>
      <c r="AI189" s="30" t="s">
        <v>32</v>
      </c>
      <c r="AJ189" s="30" t="s">
        <v>33</v>
      </c>
      <c r="AK189" s="29"/>
      <c r="AL189" s="30" t="s">
        <v>31</v>
      </c>
      <c r="AM189" s="30" t="s">
        <v>32</v>
      </c>
      <c r="AN189" s="30" t="s">
        <v>34</v>
      </c>
    </row>
    <row r="190" spans="1:40" s="15" customFormat="1" ht="8.25" hidden="1" customHeight="1" x14ac:dyDescent="0.25">
      <c r="A190" s="32"/>
      <c r="B190" s="32"/>
      <c r="C190" s="102"/>
      <c r="D190" s="102"/>
      <c r="E190" s="103"/>
      <c r="F190" s="32"/>
      <c r="G190" s="104"/>
      <c r="H190" s="32"/>
      <c r="I190" s="32"/>
      <c r="J190" s="84"/>
      <c r="K190" s="84"/>
      <c r="L190" s="32"/>
      <c r="M190" s="42"/>
      <c r="N190" s="42"/>
      <c r="O190" s="43"/>
      <c r="P190" s="42"/>
      <c r="Q190" s="42"/>
      <c r="R190" s="42"/>
      <c r="S190" s="46"/>
      <c r="T190" s="46"/>
      <c r="U190" s="46"/>
      <c r="V190" s="46"/>
      <c r="W190" s="46"/>
      <c r="X190" s="46"/>
      <c r="Y190" s="46"/>
      <c r="Z190" s="46"/>
      <c r="AA190" s="13"/>
      <c r="AB190" s="13"/>
      <c r="AC190" s="47"/>
      <c r="AD190" s="48"/>
      <c r="AE190" s="49"/>
      <c r="AF190" s="50"/>
      <c r="AH190" s="48"/>
      <c r="AI190" s="48"/>
      <c r="AJ190" s="48"/>
      <c r="AL190" s="48"/>
      <c r="AM190" s="48"/>
      <c r="AN190" s="48"/>
    </row>
    <row r="191" spans="1:40" s="8" customFormat="1" ht="12.75" x14ac:dyDescent="0.2">
      <c r="A191" s="105"/>
      <c r="B191" s="106"/>
      <c r="C191" s="107"/>
      <c r="D191" s="108"/>
      <c r="E191" s="108"/>
      <c r="F191" s="109"/>
      <c r="G191" s="110"/>
      <c r="H191" s="110"/>
      <c r="I191" s="111"/>
      <c r="J191" s="112"/>
      <c r="K191" s="113"/>
      <c r="L191" s="113"/>
      <c r="M191" s="113"/>
      <c r="N191" s="113"/>
    </row>
    <row r="192" spans="1:40" s="8" customFormat="1" ht="12.75" x14ac:dyDescent="0.2">
      <c r="A192" s="105"/>
      <c r="B192" s="106"/>
      <c r="C192" s="107"/>
      <c r="D192" s="108"/>
      <c r="E192" s="108"/>
      <c r="F192" s="109"/>
      <c r="G192" s="110"/>
      <c r="H192" s="110"/>
      <c r="I192" s="111"/>
      <c r="J192" s="112"/>
      <c r="K192" s="113"/>
      <c r="L192" s="113"/>
      <c r="M192" s="113"/>
      <c r="N192" s="113"/>
      <c r="V192" s="1"/>
    </row>
    <row r="193" spans="1:23" s="8" customFormat="1" ht="12.75" x14ac:dyDescent="0.2">
      <c r="A193" s="105"/>
      <c r="B193" s="106"/>
      <c r="C193" s="107"/>
      <c r="D193" s="108"/>
      <c r="E193" s="108"/>
      <c r="F193" s="109"/>
      <c r="G193" s="110"/>
      <c r="H193" s="110"/>
      <c r="I193" s="111"/>
      <c r="J193" s="112"/>
      <c r="K193" s="113"/>
      <c r="L193" s="113"/>
      <c r="M193" s="113"/>
      <c r="N193" s="113"/>
      <c r="W193" s="114"/>
    </row>
    <row r="194" spans="1:23" s="8" customFormat="1" ht="12.75" x14ac:dyDescent="0.2">
      <c r="A194" s="105"/>
      <c r="B194" s="106"/>
      <c r="C194" s="107"/>
      <c r="D194" s="108"/>
      <c r="E194" s="108"/>
      <c r="F194" s="109"/>
      <c r="G194" s="110"/>
      <c r="H194" s="110"/>
      <c r="I194" s="111"/>
      <c r="J194" s="112"/>
      <c r="K194" s="113"/>
      <c r="L194" s="113"/>
      <c r="M194" s="113"/>
      <c r="N194" s="113"/>
    </row>
    <row r="195" spans="1:23" s="8" customFormat="1" ht="12.75" x14ac:dyDescent="0.2">
      <c r="A195" s="105"/>
      <c r="B195" s="106"/>
      <c r="C195" s="107"/>
      <c r="D195" s="108"/>
      <c r="E195" s="108"/>
      <c r="F195" s="109"/>
      <c r="G195" s="110"/>
      <c r="H195" s="110"/>
      <c r="I195" s="111"/>
      <c r="J195" s="112"/>
      <c r="K195" s="113"/>
      <c r="L195" s="113"/>
      <c r="M195" s="113"/>
      <c r="N195" s="113"/>
    </row>
    <row r="196" spans="1:23" s="8" customFormat="1" ht="12.75" x14ac:dyDescent="0.2">
      <c r="A196" s="115" t="s">
        <v>398</v>
      </c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</row>
    <row r="197" spans="1:23" s="8" customFormat="1" ht="12.75" x14ac:dyDescent="0.2">
      <c r="A197" s="116" t="s">
        <v>399</v>
      </c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</row>
    <row r="198" spans="1:23" s="8" customFormat="1" ht="12.75" x14ac:dyDescent="0.2">
      <c r="A198" s="116" t="s">
        <v>400</v>
      </c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</row>
    <row r="199" spans="1:23" s="8" customFormat="1" ht="12.75" x14ac:dyDescent="0.2">
      <c r="A199" s="117"/>
      <c r="B199" s="117"/>
      <c r="C199" s="117"/>
      <c r="D199" s="117"/>
      <c r="E199" s="117"/>
      <c r="F199" s="117"/>
      <c r="G199" s="118"/>
      <c r="H199" s="118"/>
      <c r="I199" s="119"/>
    </row>
    <row r="200" spans="1:23" ht="12.75" customHeight="1" x14ac:dyDescent="0.25">
      <c r="A200" s="120" t="s">
        <v>401</v>
      </c>
      <c r="B200" s="121"/>
      <c r="C200" s="121"/>
      <c r="D200" s="122"/>
      <c r="E200" s="123"/>
      <c r="F200" s="124"/>
      <c r="G200" s="125"/>
      <c r="H200" s="125"/>
      <c r="I200" s="126"/>
    </row>
    <row r="201" spans="1:23" ht="9.75" customHeight="1" x14ac:dyDescent="0.25">
      <c r="A201" s="127" t="s">
        <v>402</v>
      </c>
      <c r="B201" s="121"/>
      <c r="C201" s="121"/>
      <c r="D201" s="122"/>
      <c r="E201" s="123"/>
      <c r="F201" s="124"/>
      <c r="G201" s="125"/>
      <c r="H201" s="125"/>
      <c r="I201" s="126"/>
    </row>
    <row r="202" spans="1:23" ht="90" customHeight="1" x14ac:dyDescent="0.25"/>
    <row r="203" spans="1:23" ht="90" customHeight="1" x14ac:dyDescent="0.25"/>
    <row r="207" spans="1:23" ht="90" customHeight="1" x14ac:dyDescent="0.25"/>
    <row r="208" spans="1:23" ht="90" customHeight="1" x14ac:dyDescent="0.25"/>
    <row r="209" ht="90" customHeight="1" x14ac:dyDescent="0.25"/>
    <row r="210" ht="90" customHeight="1" x14ac:dyDescent="0.25"/>
    <row r="211" ht="90" customHeight="1" x14ac:dyDescent="0.25"/>
    <row r="213" ht="90" customHeight="1" x14ac:dyDescent="0.25"/>
    <row r="214" ht="90" customHeight="1" x14ac:dyDescent="0.25"/>
    <row r="215" ht="90" customHeight="1" x14ac:dyDescent="0.25"/>
    <row r="216" ht="90" customHeight="1" x14ac:dyDescent="0.25"/>
    <row r="218" ht="90" customHeight="1" x14ac:dyDescent="0.25"/>
    <row r="219" ht="90" customHeight="1" x14ac:dyDescent="0.25"/>
    <row r="221" ht="146.25" customHeight="1" x14ac:dyDescent="0.25"/>
    <row r="222" ht="165" customHeight="1" x14ac:dyDescent="0.25"/>
    <row r="223" ht="90" customHeight="1" x14ac:dyDescent="0.25"/>
    <row r="224" ht="90" customHeight="1" x14ac:dyDescent="0.25"/>
    <row r="225" ht="90" customHeight="1" x14ac:dyDescent="0.25"/>
    <row r="227" ht="90" customHeight="1" x14ac:dyDescent="0.25"/>
    <row r="228" ht="90" customHeight="1" x14ac:dyDescent="0.25"/>
    <row r="230" ht="90" customHeight="1" x14ac:dyDescent="0.25"/>
  </sheetData>
  <mergeCells count="192">
    <mergeCell ref="J189:K189"/>
    <mergeCell ref="J190:K190"/>
    <mergeCell ref="A196:Q196"/>
    <mergeCell ref="A197:Q197"/>
    <mergeCell ref="A198:Q198"/>
    <mergeCell ref="J184:L184"/>
    <mergeCell ref="J185:L185"/>
    <mergeCell ref="J186:L186"/>
    <mergeCell ref="A188:R188"/>
    <mergeCell ref="AH188:AJ188"/>
    <mergeCell ref="AL188:AN188"/>
    <mergeCell ref="A180:Q180"/>
    <mergeCell ref="AH180:AJ180"/>
    <mergeCell ref="AL180:AN180"/>
    <mergeCell ref="J181:K181"/>
    <mergeCell ref="J182:L182"/>
    <mergeCell ref="J183:L183"/>
    <mergeCell ref="J173:L173"/>
    <mergeCell ref="J174:L174"/>
    <mergeCell ref="J175:L175"/>
    <mergeCell ref="J176:L176"/>
    <mergeCell ref="J177:L177"/>
    <mergeCell ref="J178:L178"/>
    <mergeCell ref="J167:L167"/>
    <mergeCell ref="J168:L168"/>
    <mergeCell ref="J169:L169"/>
    <mergeCell ref="J170:L170"/>
    <mergeCell ref="J171:L171"/>
    <mergeCell ref="J172:L172"/>
    <mergeCell ref="J161:L161"/>
    <mergeCell ref="J162:L162"/>
    <mergeCell ref="J163:L163"/>
    <mergeCell ref="J164:L164"/>
    <mergeCell ref="J165:L165"/>
    <mergeCell ref="J166:L166"/>
    <mergeCell ref="J155:L155"/>
    <mergeCell ref="J156:L156"/>
    <mergeCell ref="J157:L157"/>
    <mergeCell ref="J158:L158"/>
    <mergeCell ref="J159:L159"/>
    <mergeCell ref="J160:L160"/>
    <mergeCell ref="J149:L149"/>
    <mergeCell ref="J150:L150"/>
    <mergeCell ref="J151:L151"/>
    <mergeCell ref="J152:L152"/>
    <mergeCell ref="J153:L153"/>
    <mergeCell ref="J154:L154"/>
    <mergeCell ref="J143:L143"/>
    <mergeCell ref="J144:L144"/>
    <mergeCell ref="J145:L145"/>
    <mergeCell ref="J146:L146"/>
    <mergeCell ref="J147:L147"/>
    <mergeCell ref="J148:L148"/>
    <mergeCell ref="J137:L137"/>
    <mergeCell ref="J138:L138"/>
    <mergeCell ref="J139:L139"/>
    <mergeCell ref="J140:L140"/>
    <mergeCell ref="J141:L141"/>
    <mergeCell ref="J142:L142"/>
    <mergeCell ref="J132:L132"/>
    <mergeCell ref="J133:L133"/>
    <mergeCell ref="A135:Q135"/>
    <mergeCell ref="AH135:AJ135"/>
    <mergeCell ref="AL135:AN135"/>
    <mergeCell ref="J136:K136"/>
    <mergeCell ref="J126:L126"/>
    <mergeCell ref="J127:L127"/>
    <mergeCell ref="J128:L128"/>
    <mergeCell ref="J129:L129"/>
    <mergeCell ref="J130:L130"/>
    <mergeCell ref="J131:L131"/>
    <mergeCell ref="J120:L120"/>
    <mergeCell ref="J121:L121"/>
    <mergeCell ref="J122:L122"/>
    <mergeCell ref="J123:L123"/>
    <mergeCell ref="J124:L124"/>
    <mergeCell ref="J125:L125"/>
    <mergeCell ref="J114:L114"/>
    <mergeCell ref="J115:L115"/>
    <mergeCell ref="J116:L116"/>
    <mergeCell ref="J117:L117"/>
    <mergeCell ref="J118:L118"/>
    <mergeCell ref="J119:L119"/>
    <mergeCell ref="J108:L108"/>
    <mergeCell ref="J109:L109"/>
    <mergeCell ref="J110:L110"/>
    <mergeCell ref="J111:L111"/>
    <mergeCell ref="J112:L112"/>
    <mergeCell ref="J113:L113"/>
    <mergeCell ref="J102:L102"/>
    <mergeCell ref="J103:L103"/>
    <mergeCell ref="J104:L104"/>
    <mergeCell ref="J105:L105"/>
    <mergeCell ref="J106:L106"/>
    <mergeCell ref="J107:L107"/>
    <mergeCell ref="A98:Q98"/>
    <mergeCell ref="AH98:AJ98"/>
    <mergeCell ref="AL98:AN98"/>
    <mergeCell ref="J99:K99"/>
    <mergeCell ref="J100:L100"/>
    <mergeCell ref="J101:L101"/>
    <mergeCell ref="A93:N93"/>
    <mergeCell ref="AH93:AJ93"/>
    <mergeCell ref="AL93:AN93"/>
    <mergeCell ref="J94:K94"/>
    <mergeCell ref="J95:K95"/>
    <mergeCell ref="A96:G96"/>
    <mergeCell ref="I96:L96"/>
    <mergeCell ref="J86:L86"/>
    <mergeCell ref="J87:L87"/>
    <mergeCell ref="J88:L88"/>
    <mergeCell ref="J89:L89"/>
    <mergeCell ref="J90:L90"/>
    <mergeCell ref="J91:L91"/>
    <mergeCell ref="J80:L80"/>
    <mergeCell ref="J81:L81"/>
    <mergeCell ref="J82:L82"/>
    <mergeCell ref="J83:L83"/>
    <mergeCell ref="J84:L84"/>
    <mergeCell ref="J85:L85"/>
    <mergeCell ref="J74:L74"/>
    <mergeCell ref="J75:L75"/>
    <mergeCell ref="J76:L76"/>
    <mergeCell ref="J77:L77"/>
    <mergeCell ref="J78:L78"/>
    <mergeCell ref="J79:L79"/>
    <mergeCell ref="J68:L68"/>
    <mergeCell ref="J69:L69"/>
    <mergeCell ref="J70:L70"/>
    <mergeCell ref="J71:L71"/>
    <mergeCell ref="J72:L72"/>
    <mergeCell ref="J73:L73"/>
    <mergeCell ref="J62:L62"/>
    <mergeCell ref="J63:L63"/>
    <mergeCell ref="J64:L64"/>
    <mergeCell ref="J65:L65"/>
    <mergeCell ref="J66:L66"/>
    <mergeCell ref="J67:L67"/>
    <mergeCell ref="J56:L56"/>
    <mergeCell ref="J57:L57"/>
    <mergeCell ref="J58:L58"/>
    <mergeCell ref="J59:L59"/>
    <mergeCell ref="J60:L60"/>
    <mergeCell ref="J61:L61"/>
    <mergeCell ref="J50:L50"/>
    <mergeCell ref="J51:L51"/>
    <mergeCell ref="J52:L52"/>
    <mergeCell ref="J53:L53"/>
    <mergeCell ref="J54:L54"/>
    <mergeCell ref="J55:L55"/>
    <mergeCell ref="J44:L44"/>
    <mergeCell ref="J45:L45"/>
    <mergeCell ref="J46:L46"/>
    <mergeCell ref="J47:L47"/>
    <mergeCell ref="J48:L48"/>
    <mergeCell ref="J49:L49"/>
    <mergeCell ref="J38:L38"/>
    <mergeCell ref="J39:L39"/>
    <mergeCell ref="J40:L40"/>
    <mergeCell ref="J41:L41"/>
    <mergeCell ref="J42:L42"/>
    <mergeCell ref="J43:L43"/>
    <mergeCell ref="J32:L32"/>
    <mergeCell ref="J33:L33"/>
    <mergeCell ref="J34:L34"/>
    <mergeCell ref="J35:L35"/>
    <mergeCell ref="J36:L36"/>
    <mergeCell ref="J37:L37"/>
    <mergeCell ref="J26:L26"/>
    <mergeCell ref="J27:L27"/>
    <mergeCell ref="J28:L28"/>
    <mergeCell ref="J29:L29"/>
    <mergeCell ref="J30:L30"/>
    <mergeCell ref="J31:L31"/>
    <mergeCell ref="J21:L21"/>
    <mergeCell ref="J22:L22"/>
    <mergeCell ref="AR22:AT22"/>
    <mergeCell ref="J23:L23"/>
    <mergeCell ref="J24:L24"/>
    <mergeCell ref="J25:L25"/>
    <mergeCell ref="A17:Q17"/>
    <mergeCell ref="AH17:AJ17"/>
    <mergeCell ref="AL17:AN17"/>
    <mergeCell ref="J18:K18"/>
    <mergeCell ref="J19:L19"/>
    <mergeCell ref="J20:L20"/>
    <mergeCell ref="A9:Q9"/>
    <mergeCell ref="A10:Q10"/>
    <mergeCell ref="A11:Q11"/>
    <mergeCell ref="A12:Q12"/>
    <mergeCell ref="A13:Q13"/>
    <mergeCell ref="A15:Q15"/>
  </mergeCells>
  <printOptions horizontalCentered="1"/>
  <pageMargins left="0.23622047244094491" right="0.23622047244094491" top="0.43307086614173229" bottom="0.43307086614173229" header="0.31496062992125984" footer="0.31496062992125984"/>
  <pageSetup scale="83" firstPageNumber="3" fitToHeight="0" orientation="portrait" r:id="rId1"/>
  <headerFooter>
    <oddFooter>&amp;RPágina &amp;P de 08</oddFooter>
  </headerFooter>
  <rowBreaks count="1" manualBreakCount="1">
    <brk id="17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2024-04-26T23:13:58Z</dcterms:created>
  <dcterms:modified xsi:type="dcterms:W3CDTF">2024-04-26T23:14:53Z</dcterms:modified>
</cp:coreProperties>
</file>