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97BD328-24C4-4D74-B3CF-4DC37832CF08}" xr6:coauthVersionLast="47" xr6:coauthVersionMax="47" xr10:uidLastSave="{00000000-0000-0000-0000-000000000000}"/>
  <bookViews>
    <workbookView xWindow="-120" yWindow="-120" windowWidth="24240" windowHeight="13020" xr2:uid="{AC36B381-B479-4FD0-B26C-63AA95F39C3C}"/>
  </bookViews>
  <sheets>
    <sheet name="JULIO 2024" sheetId="1" r:id="rId1"/>
  </sheets>
  <externalReferences>
    <externalReference r:id="rId2"/>
  </externalReferences>
  <definedNames>
    <definedName name="_xlnm.Print_Area" localSheetId="0">'JULIO 2024'!$A$1:$R$128</definedName>
    <definedName name="esposa1">'[1]EN PROCESO'!$G$54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" l="1"/>
  <c r="F113" i="1"/>
  <c r="H112" i="1"/>
  <c r="F112" i="1"/>
  <c r="N111" i="1"/>
  <c r="H111" i="1"/>
  <c r="F111" i="1"/>
  <c r="N110" i="1"/>
  <c r="H110" i="1"/>
  <c r="F110" i="1"/>
  <c r="H109" i="1"/>
  <c r="F109" i="1"/>
  <c r="N108" i="1"/>
  <c r="H108" i="1"/>
  <c r="F108" i="1"/>
  <c r="H107" i="1"/>
  <c r="F107" i="1"/>
  <c r="N106" i="1"/>
  <c r="H106" i="1"/>
  <c r="F106" i="1"/>
  <c r="N102" i="1"/>
  <c r="H102" i="1"/>
  <c r="F102" i="1"/>
  <c r="N101" i="1"/>
  <c r="H101" i="1"/>
  <c r="F101" i="1"/>
  <c r="N100" i="1"/>
  <c r="H100" i="1"/>
  <c r="F100" i="1"/>
  <c r="H99" i="1"/>
  <c r="F99" i="1"/>
  <c r="N98" i="1"/>
  <c r="M98" i="1"/>
  <c r="I98" i="1"/>
  <c r="H98" i="1"/>
  <c r="F98" i="1"/>
  <c r="N97" i="1"/>
  <c r="M97" i="1"/>
  <c r="I97" i="1"/>
  <c r="H97" i="1"/>
  <c r="F97" i="1"/>
  <c r="M96" i="1"/>
  <c r="N96" i="1" s="1"/>
  <c r="I96" i="1"/>
  <c r="H96" i="1"/>
  <c r="F96" i="1"/>
  <c r="N95" i="1"/>
  <c r="I95" i="1"/>
  <c r="H95" i="1"/>
  <c r="F95" i="1"/>
  <c r="N94" i="1"/>
  <c r="I94" i="1"/>
  <c r="H94" i="1"/>
  <c r="F94" i="1"/>
  <c r="N93" i="1"/>
  <c r="I93" i="1"/>
  <c r="H93" i="1"/>
  <c r="F93" i="1"/>
  <c r="N92" i="1"/>
  <c r="I92" i="1"/>
  <c r="H92" i="1"/>
  <c r="F92" i="1"/>
  <c r="N91" i="1"/>
  <c r="I91" i="1"/>
  <c r="H91" i="1"/>
  <c r="F91" i="1"/>
  <c r="N90" i="1"/>
  <c r="I90" i="1"/>
  <c r="H90" i="1"/>
  <c r="F90" i="1"/>
  <c r="N89" i="1"/>
  <c r="M89" i="1"/>
  <c r="I89" i="1"/>
  <c r="H89" i="1"/>
  <c r="F89" i="1"/>
  <c r="N88" i="1"/>
  <c r="M88" i="1"/>
  <c r="I88" i="1"/>
  <c r="H88" i="1"/>
  <c r="F88" i="1"/>
  <c r="M87" i="1"/>
  <c r="N87" i="1" s="1"/>
  <c r="I87" i="1"/>
  <c r="H87" i="1"/>
  <c r="F87" i="1"/>
  <c r="N86" i="1"/>
  <c r="M86" i="1"/>
  <c r="I86" i="1"/>
  <c r="H86" i="1"/>
  <c r="F86" i="1"/>
  <c r="N85" i="1"/>
  <c r="M85" i="1"/>
  <c r="I85" i="1"/>
  <c r="H85" i="1"/>
  <c r="F85" i="1"/>
  <c r="M84" i="1"/>
  <c r="N84" i="1" s="1"/>
  <c r="I84" i="1"/>
  <c r="H84" i="1"/>
  <c r="F84" i="1"/>
  <c r="N83" i="1"/>
  <c r="M83" i="1"/>
  <c r="I83" i="1"/>
  <c r="H83" i="1"/>
  <c r="F83" i="1"/>
  <c r="N82" i="1"/>
  <c r="I82" i="1"/>
  <c r="H82" i="1"/>
  <c r="F82" i="1"/>
  <c r="N81" i="1"/>
  <c r="M81" i="1"/>
  <c r="I81" i="1"/>
  <c r="H81" i="1"/>
  <c r="F81" i="1"/>
  <c r="N80" i="1"/>
  <c r="I80" i="1"/>
  <c r="H80" i="1"/>
  <c r="F80" i="1"/>
  <c r="N76" i="1"/>
  <c r="H76" i="1"/>
  <c r="F76" i="1"/>
  <c r="N75" i="1"/>
  <c r="M75" i="1"/>
  <c r="I75" i="1"/>
  <c r="H75" i="1"/>
  <c r="F75" i="1"/>
  <c r="N74" i="1"/>
  <c r="I74" i="1"/>
  <c r="H74" i="1"/>
  <c r="F74" i="1"/>
  <c r="M73" i="1"/>
  <c r="N73" i="1" s="1"/>
  <c r="I73" i="1"/>
  <c r="H73" i="1"/>
  <c r="F73" i="1"/>
  <c r="N72" i="1"/>
  <c r="M72" i="1"/>
  <c r="I72" i="1"/>
  <c r="H72" i="1"/>
  <c r="F72" i="1"/>
  <c r="M71" i="1"/>
  <c r="N71" i="1" s="1"/>
  <c r="I71" i="1"/>
  <c r="H71" i="1"/>
  <c r="F71" i="1"/>
  <c r="N70" i="1"/>
  <c r="M70" i="1"/>
  <c r="I70" i="1"/>
  <c r="H70" i="1"/>
  <c r="F70" i="1"/>
  <c r="N69" i="1"/>
  <c r="M69" i="1"/>
  <c r="I69" i="1"/>
  <c r="H69" i="1"/>
  <c r="F69" i="1"/>
  <c r="M68" i="1"/>
  <c r="N68" i="1" s="1"/>
  <c r="I68" i="1"/>
  <c r="H68" i="1"/>
  <c r="F68" i="1"/>
  <c r="M67" i="1"/>
  <c r="N67" i="1" s="1"/>
  <c r="I67" i="1"/>
  <c r="H67" i="1"/>
  <c r="F67" i="1"/>
  <c r="N66" i="1"/>
  <c r="I66" i="1"/>
  <c r="H66" i="1"/>
  <c r="F66" i="1"/>
  <c r="N65" i="1"/>
  <c r="I65" i="1"/>
  <c r="H65" i="1"/>
  <c r="F65" i="1"/>
  <c r="M64" i="1"/>
  <c r="N64" i="1" s="1"/>
  <c r="I64" i="1"/>
  <c r="H64" i="1"/>
  <c r="F64" i="1"/>
  <c r="N63" i="1"/>
  <c r="I63" i="1"/>
  <c r="H63" i="1"/>
  <c r="F63" i="1"/>
  <c r="M62" i="1"/>
  <c r="N62" i="1" s="1"/>
  <c r="I62" i="1"/>
  <c r="H62" i="1"/>
  <c r="F62" i="1"/>
  <c r="N61" i="1"/>
  <c r="I61" i="1"/>
  <c r="H61" i="1"/>
  <c r="F61" i="1"/>
  <c r="N60" i="1"/>
  <c r="I60" i="1"/>
  <c r="H60" i="1"/>
  <c r="F60" i="1"/>
  <c r="N59" i="1"/>
  <c r="I59" i="1"/>
  <c r="H59" i="1"/>
  <c r="F59" i="1"/>
  <c r="M55" i="1"/>
  <c r="H55" i="1"/>
  <c r="N50" i="1"/>
  <c r="M50" i="1"/>
  <c r="I50" i="1"/>
  <c r="H50" i="1"/>
  <c r="F50" i="1"/>
  <c r="M49" i="1"/>
  <c r="N49" i="1" s="1"/>
  <c r="I49" i="1"/>
  <c r="H49" i="1"/>
  <c r="F49" i="1"/>
  <c r="N48" i="1"/>
  <c r="I48" i="1"/>
  <c r="H48" i="1"/>
  <c r="F48" i="1"/>
  <c r="N47" i="1"/>
  <c r="I47" i="1"/>
  <c r="H47" i="1"/>
  <c r="F47" i="1"/>
  <c r="N46" i="1"/>
  <c r="M46" i="1"/>
  <c r="I46" i="1"/>
  <c r="H46" i="1"/>
  <c r="F46" i="1"/>
  <c r="M45" i="1"/>
  <c r="N45" i="1" s="1"/>
  <c r="I45" i="1"/>
  <c r="H45" i="1"/>
  <c r="F45" i="1"/>
  <c r="N44" i="1"/>
  <c r="M44" i="1"/>
  <c r="I44" i="1"/>
  <c r="H44" i="1"/>
  <c r="F44" i="1"/>
  <c r="N43" i="1"/>
  <c r="I43" i="1"/>
  <c r="H43" i="1"/>
  <c r="F43" i="1"/>
  <c r="M42" i="1"/>
  <c r="N42" i="1" s="1"/>
  <c r="I42" i="1"/>
  <c r="H42" i="1"/>
  <c r="F42" i="1"/>
  <c r="N41" i="1"/>
  <c r="M41" i="1"/>
  <c r="I41" i="1"/>
  <c r="H41" i="1"/>
  <c r="F41" i="1"/>
  <c r="M40" i="1"/>
  <c r="N40" i="1" s="1"/>
  <c r="I40" i="1"/>
  <c r="H40" i="1"/>
  <c r="F40" i="1"/>
  <c r="N39" i="1"/>
  <c r="M39" i="1"/>
  <c r="I39" i="1"/>
  <c r="H39" i="1"/>
  <c r="F39" i="1"/>
  <c r="N38" i="1"/>
  <c r="M38" i="1"/>
  <c r="I38" i="1"/>
  <c r="H38" i="1"/>
  <c r="F38" i="1"/>
  <c r="N37" i="1"/>
  <c r="I37" i="1"/>
  <c r="H37" i="1"/>
  <c r="F37" i="1"/>
  <c r="N36" i="1"/>
  <c r="I36" i="1"/>
  <c r="H36" i="1"/>
  <c r="F36" i="1"/>
  <c r="N35" i="1"/>
  <c r="M35" i="1"/>
  <c r="I35" i="1"/>
  <c r="H35" i="1"/>
  <c r="F35" i="1"/>
  <c r="N34" i="1"/>
  <c r="M34" i="1"/>
  <c r="I34" i="1"/>
  <c r="H34" i="1"/>
  <c r="F34" i="1"/>
  <c r="M33" i="1"/>
  <c r="N33" i="1" s="1"/>
  <c r="I33" i="1"/>
  <c r="H33" i="1"/>
  <c r="F33" i="1"/>
  <c r="N32" i="1"/>
  <c r="M32" i="1"/>
  <c r="I32" i="1"/>
  <c r="H32" i="1"/>
  <c r="F32" i="1"/>
  <c r="N31" i="1"/>
  <c r="M31" i="1"/>
  <c r="I31" i="1"/>
  <c r="H31" i="1"/>
  <c r="F31" i="1"/>
  <c r="M30" i="1"/>
  <c r="N30" i="1" s="1"/>
  <c r="I30" i="1"/>
  <c r="H30" i="1"/>
  <c r="F30" i="1"/>
  <c r="N29" i="1"/>
  <c r="M29" i="1"/>
  <c r="I29" i="1"/>
  <c r="H29" i="1"/>
  <c r="F29" i="1"/>
  <c r="N28" i="1"/>
  <c r="M28" i="1"/>
  <c r="I28" i="1"/>
  <c r="H28" i="1"/>
  <c r="F28" i="1"/>
  <c r="M27" i="1"/>
  <c r="N27" i="1" s="1"/>
  <c r="I27" i="1"/>
  <c r="H27" i="1"/>
  <c r="F27" i="1"/>
  <c r="N26" i="1"/>
  <c r="M26" i="1"/>
  <c r="I26" i="1"/>
  <c r="H26" i="1"/>
  <c r="F26" i="1"/>
  <c r="N25" i="1"/>
  <c r="I25" i="1"/>
  <c r="H25" i="1"/>
  <c r="F25" i="1"/>
  <c r="N24" i="1"/>
  <c r="M24" i="1"/>
  <c r="I24" i="1"/>
  <c r="H24" i="1"/>
  <c r="F24" i="1"/>
  <c r="N23" i="1"/>
  <c r="M23" i="1"/>
  <c r="I23" i="1"/>
  <c r="H23" i="1"/>
  <c r="F23" i="1"/>
  <c r="N22" i="1"/>
  <c r="I22" i="1"/>
  <c r="H22" i="1"/>
  <c r="F22" i="1"/>
  <c r="M21" i="1"/>
  <c r="N21" i="1" s="1"/>
  <c r="I21" i="1"/>
  <c r="H21" i="1"/>
  <c r="F21" i="1"/>
  <c r="N20" i="1"/>
  <c r="I20" i="1"/>
  <c r="H20" i="1"/>
  <c r="F20" i="1"/>
  <c r="N19" i="1"/>
  <c r="M19" i="1"/>
  <c r="I19" i="1"/>
  <c r="H19" i="1"/>
  <c r="F19" i="1"/>
</calcChain>
</file>

<file path=xl/sharedStrings.xml><?xml version="1.0" encoding="utf-8"?>
<sst xmlns="http://schemas.openxmlformats.org/spreadsheetml/2006/main" count="902" uniqueCount="248">
  <si>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</si>
  <si>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</si>
  <si>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</si>
  <si>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</si>
  <si>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</si>
  <si>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FUERON COLOCADOS EN SITUACION DE RETIRO EN LA SESIÓN DEL PLENO CELEBRADO EN EL MES DE JULIO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</si>
  <si>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</si>
  <si>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</si>
  <si>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</si>
  <si>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</si>
  <si>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</si>
  <si>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</si>
  <si>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</si>
  <si>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</si>
  <si>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</si>
  <si>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</si>
  <si>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</si>
  <si>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</si>
  <si>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</si>
  <si>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</si>
  <si>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</si>
  <si>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</si>
  <si>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RESOLUCION</t>
  </si>
  <si>
    <t>MOTIVO</t>
  </si>
  <si>
    <t>DISCAPACIDAD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</si>
  <si>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</si>
  <si>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</si>
  <si>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</si>
  <si>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</si>
  <si>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</si>
  <si>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</si>
  <si>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</si>
  <si>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</si>
  <si>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</si>
  <si>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</si>
  <si>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TENIENTE CORONEL</t>
  </si>
  <si>
    <t>ROBERT ANTONIO GOMEZ MENDEZ</t>
  </si>
  <si>
    <t>001-1243131-7</t>
  </si>
  <si>
    <t>UTILIZABLE P/S. DE ARMAS</t>
  </si>
  <si>
    <t>VOLUNTARIO</t>
  </si>
  <si>
    <t>perez</t>
  </si>
  <si>
    <t>E</t>
  </si>
  <si>
    <t>R</t>
  </si>
  <si>
    <t>MAYOR</t>
  </si>
  <si>
    <t>JUAN E. POLANCO GONZALEZ</t>
  </si>
  <si>
    <t>054-0009601-1</t>
  </si>
  <si>
    <t>PADUA</t>
  </si>
  <si>
    <t>JOSE ALTAGRACIA GOMEZ OGANDO</t>
  </si>
  <si>
    <t>001-1165983-5</t>
  </si>
  <si>
    <t>MARIA ELENA ROMAN DE GONZALEZ</t>
  </si>
  <si>
    <t>001-1192985-7</t>
  </si>
  <si>
    <t>CAPITÁN</t>
  </si>
  <si>
    <t>JULIO  ROA LEDESMA</t>
  </si>
  <si>
    <t>022-0023891-9</t>
  </si>
  <si>
    <t>padua</t>
  </si>
  <si>
    <t>PRIMER TENIENTE</t>
  </si>
  <si>
    <t>AMAURYS  MATOS MATOS</t>
  </si>
  <si>
    <t>020-0015145-2</t>
  </si>
  <si>
    <t>PEREZ</t>
  </si>
  <si>
    <t>MANUEL G. VALDEZ RAMIREZ</t>
  </si>
  <si>
    <t>011-0027545-0</t>
  </si>
  <si>
    <t>CHARLIS  CAPELLAN BATISTA</t>
  </si>
  <si>
    <t>001-1169973-2</t>
  </si>
  <si>
    <t>FELIX  HEREDIA BRAZOBAN</t>
  </si>
  <si>
    <t>001-1167265-5</t>
  </si>
  <si>
    <t>MIGUEL ANT ENCARNACION MATEO</t>
  </si>
  <si>
    <t>011-0026088-2</t>
  </si>
  <si>
    <t>CARLIXTO  AQUINO VALDEZ</t>
  </si>
  <si>
    <t>016-0015049-2</t>
  </si>
  <si>
    <t>RAFAEL ELADIO GUZMAN CUEVAS</t>
  </si>
  <si>
    <t>077-0004639-9</t>
  </si>
  <si>
    <t>HUGO RAFAEL BOURNIGAL PEÑA</t>
  </si>
  <si>
    <t>001-1617884-9</t>
  </si>
  <si>
    <t>MIGUEL ANGEL MARTINEZ VALDEZ</t>
  </si>
  <si>
    <t>001-1223333-3</t>
  </si>
  <si>
    <t>RAFAEL ANT. JIMENEZ SANCHEZ</t>
  </si>
  <si>
    <t>001-1172468-8</t>
  </si>
  <si>
    <t>ASCENDO</t>
  </si>
  <si>
    <t>JHOAN ALBERTO GONZALEZ PEGUERO</t>
  </si>
  <si>
    <t>001-1683713-9</t>
  </si>
  <si>
    <t>ANGEL R. DIAZ PEREZ</t>
  </si>
  <si>
    <t>016-0015136-7</t>
  </si>
  <si>
    <t>ORILIS ANT. MARTINEZ DE JESUS</t>
  </si>
  <si>
    <t>001-1568666-9</t>
  </si>
  <si>
    <t>EVANGELINA M. GOMEZ GARCIA</t>
  </si>
  <si>
    <t>001-1203034-1</t>
  </si>
  <si>
    <t>EUGENIO  ROSARIO FORTUNA</t>
  </si>
  <si>
    <t>001-1199682-3</t>
  </si>
  <si>
    <t>MAS DE UN 50% DE SU INCAPACIDAD</t>
  </si>
  <si>
    <t>NO UTILIZABLE</t>
  </si>
  <si>
    <t>INHABILIDAD FÍSICA</t>
  </si>
  <si>
    <t>SEGUNDO TENIENTE</t>
  </si>
  <si>
    <t>SANTA ELIZABETH NOVAS NOVAS</t>
  </si>
  <si>
    <t>001-1443521-7</t>
  </si>
  <si>
    <t>KERMIN Y. PEREZ GUZMAN</t>
  </si>
  <si>
    <t>077-0005046-6</t>
  </si>
  <si>
    <t>MIGUEL  CARRASCO CUEVAS</t>
  </si>
  <si>
    <t>001-1169228-1</t>
  </si>
  <si>
    <t>RAMON ANTONIO REINOSO HERNANDEZ</t>
  </si>
  <si>
    <t>047-0149973-5</t>
  </si>
  <si>
    <t>YOSIRIS  SANCHEZ HERNANDEZ</t>
  </si>
  <si>
    <t>054-0065121-1</t>
  </si>
  <si>
    <t>SARGENTO MAYOR</t>
  </si>
  <si>
    <t>LUIS ANT. CUBILETE ENCARNACION</t>
  </si>
  <si>
    <t>001-1652948-8</t>
  </si>
  <si>
    <t>JOSE A. UBRI PIMENTEL</t>
  </si>
  <si>
    <t>001-0076291-3</t>
  </si>
  <si>
    <t>VICTOR DE LOS SANTOS MEDINA</t>
  </si>
  <si>
    <t>001-1321599-0</t>
  </si>
  <si>
    <t>MENOS DE UN 50% DE SU INCAPACIDAD</t>
  </si>
  <si>
    <t>EX - SARGENTO MAYOR</t>
  </si>
  <si>
    <t>FLORENTINO  ARIAS</t>
  </si>
  <si>
    <t>001-1535382-3</t>
  </si>
  <si>
    <t>EXPIRACIÓN DE ALISTAMINETO Y NO REALISTO</t>
  </si>
  <si>
    <t>DADO DE BAJA</t>
  </si>
  <si>
    <t>YOKAIRA  FLORENTINO BAUTISTA</t>
  </si>
  <si>
    <t>011-0028988-1</t>
  </si>
  <si>
    <t>CABO</t>
  </si>
  <si>
    <t>JUAN ANT. LUNA ALCANTARA</t>
  </si>
  <si>
    <t>017-0007209-1</t>
  </si>
  <si>
    <t xml:space="preserve">RAFAEL BAUTISTA REYES </t>
  </si>
  <si>
    <t>010-0063724-7</t>
  </si>
  <si>
    <t>ARMADA DE REPÚBLICA DOMINICANA</t>
  </si>
  <si>
    <t xml:space="preserve">FUNCIÓN OCUPADA </t>
  </si>
  <si>
    <t>NOTA</t>
  </si>
  <si>
    <t>TOTAL DE PENSIÓN DE VOLUNTARIO DEL ARD.</t>
  </si>
  <si>
    <t>MONTO VOL. ARD.</t>
  </si>
  <si>
    <t>CAPITÁN DE NAVÍO</t>
  </si>
  <si>
    <t>RAFAEL  SANCHEZ SANCHEZ</t>
  </si>
  <si>
    <t>001-1180522-2</t>
  </si>
  <si>
    <t>ART. 247, LEY 139-13, D/F. 13/09/2013</t>
  </si>
  <si>
    <t>CAPITÁN DE FRAGATA</t>
  </si>
  <si>
    <t>MANUELCITO  CIPION ENCARNACION</t>
  </si>
  <si>
    <t>012-0070088-6</t>
  </si>
  <si>
    <t>CAPITÁN DE CORBETA</t>
  </si>
  <si>
    <t>GILBERT FRANCIS MERCEDES PEREZ</t>
  </si>
  <si>
    <t>020-0012122-4</t>
  </si>
  <si>
    <t>brito</t>
  </si>
  <si>
    <t>CORNELIO  SANTANA SANCHEZ</t>
  </si>
  <si>
    <t>001-1222903-4</t>
  </si>
  <si>
    <t>TENIENTE DE FRAGATA</t>
  </si>
  <si>
    <t xml:space="preserve">WANDER  CESPEDES </t>
  </si>
  <si>
    <t>010-0073432-5</t>
  </si>
  <si>
    <t>NURIS ALTAGRACIA CASTRO CARELA DE MEREJILDO</t>
  </si>
  <si>
    <t>001-1180198-1</t>
  </si>
  <si>
    <t>GERONIMO ANTONIO DURAN DURAN</t>
  </si>
  <si>
    <t>001-1179980-5</t>
  </si>
  <si>
    <t>ENMANUEL  GARO MONTAS</t>
  </si>
  <si>
    <t>001-1467351-0</t>
  </si>
  <si>
    <t>TENIENTE DE CORBETA</t>
  </si>
  <si>
    <t>MILDE  NOVAS PEREZ</t>
  </si>
  <si>
    <t>022-0028243-8</t>
  </si>
  <si>
    <t>RAFAEL  CARMONA PEREZ</t>
  </si>
  <si>
    <t>022-0028252-9</t>
  </si>
  <si>
    <t>KELLY IGNACIO DIAZ FRANCIS</t>
  </si>
  <si>
    <t>022-0023273-0</t>
  </si>
  <si>
    <t>PEDRO  TEJADA DE LA ROSA</t>
  </si>
  <si>
    <t>005-0040295-3</t>
  </si>
  <si>
    <t>JOSE  MEREGILDO LOPEZ</t>
  </si>
  <si>
    <t>223-0018019-1</t>
  </si>
  <si>
    <t>JOSE WILLIAM REYNA AGUIAR</t>
  </si>
  <si>
    <t>001-1398288-8</t>
  </si>
  <si>
    <t>SILVIO  TRINIDAD GERARDINO</t>
  </si>
  <si>
    <t>001-1454494-3</t>
  </si>
  <si>
    <t>RAMONA ASIA RIVERA LOPEZ</t>
  </si>
  <si>
    <t>001-0317147-6</t>
  </si>
  <si>
    <t>LAYSA MINELYS MERCEDES LOPEZ</t>
  </si>
  <si>
    <t>001-1636072-8</t>
  </si>
  <si>
    <t>ASIMILADO MILITAR</t>
  </si>
  <si>
    <t>MIGUELINA ALTAGRACIA BRITO HERNANDEZ</t>
  </si>
  <si>
    <t>001-1179109-1</t>
  </si>
  <si>
    <t>UTILIZABLE P/S. QUE NO SEA DE ARMAS</t>
  </si>
  <si>
    <t>FUERZA AÉREA DE REPÚBLICA DOMINICANA</t>
  </si>
  <si>
    <t xml:space="preserve">EZEQUIEL  RODRIGUEZ MARTINEZ </t>
  </si>
  <si>
    <t>001-1176294-4</t>
  </si>
  <si>
    <t xml:space="preserve">MARIO MAGDALENO  HACHE SANTANA </t>
  </si>
  <si>
    <t>001-1177630-8</t>
  </si>
  <si>
    <t xml:space="preserve">PILAR  GUZMAN </t>
  </si>
  <si>
    <t>001-0873266-0</t>
  </si>
  <si>
    <t xml:space="preserve">FERNANDO ANTONIO  SEVERINO CASTILLO </t>
  </si>
  <si>
    <t>001-1173970-2</t>
  </si>
  <si>
    <t xml:space="preserve">VICTOR  MERCADO </t>
  </si>
  <si>
    <t>001-1176277-9</t>
  </si>
  <si>
    <t xml:space="preserve">RAFAEL  MARTE ROSARIO </t>
  </si>
  <si>
    <t>001-1176211-8</t>
  </si>
  <si>
    <t xml:space="preserve">RAUL LEDESMA  REYES PEREZ </t>
  </si>
  <si>
    <t>001-1177482-4</t>
  </si>
  <si>
    <t>AGUEDA  GENAO DE MOLINA</t>
  </si>
  <si>
    <t>001-0633465-9</t>
  </si>
  <si>
    <t xml:space="preserve">CARLOS EFREN  JIMENEZ REYNOSO </t>
  </si>
  <si>
    <t>001-1175651-6</t>
  </si>
  <si>
    <t xml:space="preserve">AUGUSTO  JIMENEZ MEDINA </t>
  </si>
  <si>
    <t>001-1178246-2</t>
  </si>
  <si>
    <t xml:space="preserve">MARIA DE JESUS  ARIAS PAULINO </t>
  </si>
  <si>
    <t>047-0062234-5</t>
  </si>
  <si>
    <t xml:space="preserve">JUAN  MEDINA PEREZ </t>
  </si>
  <si>
    <t>001-1174159-1</t>
  </si>
  <si>
    <t xml:space="preserve">CARLOS MARIANO  GARCIA ROSARIO </t>
  </si>
  <si>
    <t>086-0005882-3</t>
  </si>
  <si>
    <t xml:space="preserve">ALTAGRACIO DANNERYS  MINYETY GERONIMO </t>
  </si>
  <si>
    <t>013-0034515-2</t>
  </si>
  <si>
    <t xml:space="preserve">JOSE ANTONIO  PEÑA DUVAL </t>
  </si>
  <si>
    <t>099-0002795-5</t>
  </si>
  <si>
    <t xml:space="preserve">FELIX  DEL ORBE JIMENEZ </t>
  </si>
  <si>
    <t>001-1174088-2</t>
  </si>
  <si>
    <t xml:space="preserve">PEDRO ORLANDO  MELO SAILLANT </t>
  </si>
  <si>
    <t>001-1628657-6</t>
  </si>
  <si>
    <t xml:space="preserve">ROBINSON JUNIOR  RAMOS MATOS </t>
  </si>
  <si>
    <t>001-1431991-6</t>
  </si>
  <si>
    <t>EX - SEGUNDO TENIENTE</t>
  </si>
  <si>
    <t xml:space="preserve">JOHAN  PICHARDO GONZALEZ </t>
  </si>
  <si>
    <t>001-1510187-5</t>
  </si>
  <si>
    <t>FALTAS GRAVES DB. COMP.</t>
  </si>
  <si>
    <t>CANCELACION DE NOMBRAMIENTO</t>
  </si>
  <si>
    <t xml:space="preserve">ANASTACIO  CASTILLO CASTILLO </t>
  </si>
  <si>
    <t>001-1426355-1</t>
  </si>
  <si>
    <t xml:space="preserve">LILIAN M. ROSARIO CASTILLO </t>
  </si>
  <si>
    <t>001-0634755-2</t>
  </si>
  <si>
    <t>MENOS DE UN 50% DE SU DISCP.</t>
  </si>
  <si>
    <t xml:space="preserve">MAYRA  MOSQUEA TOLENTINO </t>
  </si>
  <si>
    <t>001-0634647-1</t>
  </si>
  <si>
    <t xml:space="preserve">GLORIA ANTONIA  POCHE Y POCHE </t>
  </si>
  <si>
    <t>001-0632378-5</t>
  </si>
  <si>
    <t>MINISTERIO DE DEFENSA</t>
  </si>
  <si>
    <t>BIENVENIDA  LARA  PULINARIO</t>
  </si>
  <si>
    <t>002-0017371-4</t>
  </si>
  <si>
    <t>KELLY  DEL ROSARIO CRUZ DE ALMANZAR</t>
  </si>
  <si>
    <t>001-1295803-8</t>
  </si>
  <si>
    <t>EVANGELISTA  M. VALENZUELA  HERRERA</t>
  </si>
  <si>
    <t>001-1046528-3</t>
  </si>
  <si>
    <t>JORGE  ANTONIO TRINIDAD  NOYOLA</t>
  </si>
  <si>
    <t>067-0007799-0</t>
  </si>
  <si>
    <t>ONESIMA  DIAZ RAMIREZ</t>
  </si>
  <si>
    <t>022-0001234-8</t>
  </si>
  <si>
    <t>GEOVANNY  SAVIÑON  PAYANO</t>
  </si>
  <si>
    <t>003-0018325-8</t>
  </si>
  <si>
    <t>RUBEN  DARIO CADETE  LARA</t>
  </si>
  <si>
    <t>002-0076975-0</t>
  </si>
  <si>
    <t>EX - ASIMILADO MILITAR</t>
  </si>
  <si>
    <t>YGNACIO  ESTEVEZ  MARTINEZ</t>
  </si>
  <si>
    <t>071-0003091-0</t>
  </si>
  <si>
    <t>RENUNCIA ACEPTADA</t>
  </si>
  <si>
    <t>DEPARTAMENTO NACIONAL DE INVENTIGACIONES (DNI)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</si>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</sst>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  <numFmt numFmtId="169" formatCode="000\-0000000\-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u/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/>
  </cellStyleXfs>
  <cellXfs count="113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/>
    <xf numFmtId="0" fontId="10" fillId="0" borderId="4" xfId="0" applyFont="1" applyBorder="1" applyAlignment="1">
      <alignment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6" fontId="10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164" fontId="10" fillId="0" borderId="4" xfId="2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168" fontId="9" fillId="0" borderId="4" xfId="0" applyNumberFormat="1" applyFont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9" fillId="7" borderId="6" xfId="0" applyFont="1" applyFill="1" applyBorder="1" applyAlignment="1" applyProtection="1">
      <alignment horizontal="center" vertical="center" wrapText="1"/>
      <protection locked="0"/>
    </xf>
    <xf numFmtId="164" fontId="10" fillId="0" borderId="4" xfId="2" applyNumberFormat="1" applyFont="1" applyBorder="1" applyAlignment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169" fontId="10" fillId="0" borderId="4" xfId="0" applyNumberFormat="1" applyFont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right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14" fontId="10" fillId="7" borderId="0" xfId="0" applyNumberFormat="1" applyFont="1" applyFill="1" applyAlignment="1" applyProtection="1">
      <alignment horizontal="center" vertical="center" wrapText="1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5" fontId="8" fillId="7" borderId="0" xfId="0" applyNumberFormat="1" applyFont="1" applyFill="1" applyAlignment="1" applyProtection="1">
      <alignment horizontal="left" vertical="center" wrapText="1"/>
      <protection locked="0"/>
    </xf>
    <xf numFmtId="14" fontId="8" fillId="7" borderId="0" xfId="0" applyNumberFormat="1" applyFont="1" applyFill="1" applyAlignment="1" applyProtection="1">
      <alignment horizontal="center" vertical="center"/>
      <protection locked="0"/>
    </xf>
    <xf numFmtId="0" fontId="9" fillId="7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left" vertical="center"/>
      <protection locked="0"/>
    </xf>
    <xf numFmtId="0" fontId="9" fillId="7" borderId="0" xfId="0" applyFont="1" applyFill="1" applyAlignment="1" applyProtection="1">
      <alignment horizontal="left" vertical="center"/>
      <protection locked="0"/>
    </xf>
    <xf numFmtId="166" fontId="10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3" fillId="8" borderId="0" xfId="3" applyFont="1" applyFill="1" applyAlignment="1">
      <alignment horizontal="center" vertical="center" wrapText="1"/>
    </xf>
    <xf numFmtId="0" fontId="14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164" fontId="13" fillId="8" borderId="0" xfId="0" applyNumberFormat="1" applyFont="1" applyFill="1" applyAlignment="1">
      <alignment horizontal="center" vertical="center" wrapText="1"/>
    </xf>
    <xf numFmtId="10" fontId="13" fillId="8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0" fontId="13" fillId="0" borderId="0" xfId="3" applyNumberFormat="1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7" fillId="0" borderId="0" xfId="0" applyFont="1"/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4">
    <cellStyle name="Millares 2" xfId="2" xr:uid="{7782CD89-7D01-4208-9D19-68CB0CBDAA4B}"/>
    <cellStyle name="Normal" xfId="0" builtinId="0"/>
    <cellStyle name="Normal 2" xfId="3" xr:uid="{48DAA449-8DB8-4D24-AFAA-01792FEE9D3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76</xdr:row>
      <xdr:rowOff>0</xdr:rowOff>
    </xdr:from>
    <xdr:to>
      <xdr:col>9</xdr:col>
      <xdr:colOff>27672</xdr:colOff>
      <xdr:row>76</xdr:row>
      <xdr:rowOff>8932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D77D7-E446-4F8C-A124-77B6F1324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009900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9</xdr:col>
      <xdr:colOff>27672</xdr:colOff>
      <xdr:row>76</xdr:row>
      <xdr:rowOff>8932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A5466A-7763-48C2-B660-3B1B2416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009900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4" name="2152 Imagen">
          <a:extLst>
            <a:ext uri="{FF2B5EF4-FFF2-40B4-BE49-F238E27FC236}">
              <a16:creationId xmlns:a16="http://schemas.microsoft.com/office/drawing/2014/main" id="{10405F46-4F76-44C9-9F53-6AE4F2E67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1180478</xdr:colOff>
      <xdr:row>105</xdr:row>
      <xdr:rowOff>439171</xdr:rowOff>
    </xdr:to>
    <xdr:pic>
      <xdr:nvPicPr>
        <xdr:cNvPr id="5" name="2153 Imagen">
          <a:extLst>
            <a:ext uri="{FF2B5EF4-FFF2-40B4-BE49-F238E27FC236}">
              <a16:creationId xmlns:a16="http://schemas.microsoft.com/office/drawing/2014/main" id="{E12FBF6E-6FDE-4518-A229-7E8A31822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2443400"/>
          <a:ext cx="1180478" cy="11725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1180478</xdr:colOff>
      <xdr:row>105</xdr:row>
      <xdr:rowOff>439170</xdr:rowOff>
    </xdr:to>
    <xdr:pic>
      <xdr:nvPicPr>
        <xdr:cNvPr id="6" name="2157 Imagen">
          <a:extLst>
            <a:ext uri="{FF2B5EF4-FFF2-40B4-BE49-F238E27FC236}">
              <a16:creationId xmlns:a16="http://schemas.microsoft.com/office/drawing/2014/main" id="{FA8AD82D-E38B-448A-A644-CDAFD3BE6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2443400"/>
          <a:ext cx="1180478" cy="1172595"/>
        </a:xfrm>
        <a:prstGeom prst="rect">
          <a:avLst/>
        </a:prstGeom>
      </xdr:spPr>
    </xdr:pic>
    <xdr:clientData/>
  </xdr:twoCellAnchor>
  <xdr:twoCellAnchor editAs="oneCell">
    <xdr:from>
      <xdr:col>1</xdr:col>
      <xdr:colOff>230910</xdr:colOff>
      <xdr:row>102</xdr:row>
      <xdr:rowOff>0</xdr:rowOff>
    </xdr:from>
    <xdr:to>
      <xdr:col>2</xdr:col>
      <xdr:colOff>880341</xdr:colOff>
      <xdr:row>105</xdr:row>
      <xdr:rowOff>141874</xdr:rowOff>
    </xdr:to>
    <xdr:pic>
      <xdr:nvPicPr>
        <xdr:cNvPr id="7" name="2160 Imagen">
          <a:extLst>
            <a:ext uri="{FF2B5EF4-FFF2-40B4-BE49-F238E27FC236}">
              <a16:creationId xmlns:a16="http://schemas.microsoft.com/office/drawing/2014/main" id="{ED5C8C57-79DC-493C-A863-573D0CF83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2443400"/>
          <a:ext cx="880341" cy="8752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8" name="2229 Imagen">
          <a:extLst>
            <a:ext uri="{FF2B5EF4-FFF2-40B4-BE49-F238E27FC236}">
              <a16:creationId xmlns:a16="http://schemas.microsoft.com/office/drawing/2014/main" id="{C2E30136-582B-4AF6-92AF-900D905C4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9" name="2230 Imagen">
          <a:extLst>
            <a:ext uri="{FF2B5EF4-FFF2-40B4-BE49-F238E27FC236}">
              <a16:creationId xmlns:a16="http://schemas.microsoft.com/office/drawing/2014/main" id="{25A35BAE-AA09-4301-94F5-BABB4B5F9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10" name="2231 Imagen">
          <a:extLst>
            <a:ext uri="{FF2B5EF4-FFF2-40B4-BE49-F238E27FC236}">
              <a16:creationId xmlns:a16="http://schemas.microsoft.com/office/drawing/2014/main" id="{9741BDEB-32E5-4887-89FA-B52AE2865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11" name="2232 Imagen">
          <a:extLst>
            <a:ext uri="{FF2B5EF4-FFF2-40B4-BE49-F238E27FC236}">
              <a16:creationId xmlns:a16="http://schemas.microsoft.com/office/drawing/2014/main" id="{5D3B9444-C42E-4C45-9D2F-6BE317B2F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0</xdr:colOff>
      <xdr:row>102</xdr:row>
      <xdr:rowOff>9525</xdr:rowOff>
    </xdr:to>
    <xdr:pic>
      <xdr:nvPicPr>
        <xdr:cNvPr id="12" name="2233 Imagen">
          <a:extLst>
            <a:ext uri="{FF2B5EF4-FFF2-40B4-BE49-F238E27FC236}">
              <a16:creationId xmlns:a16="http://schemas.microsoft.com/office/drawing/2014/main" id="{55965258-B218-4F7E-8BF6-D435C66C3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24434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303069</xdr:colOff>
      <xdr:row>113</xdr:row>
      <xdr:rowOff>0</xdr:rowOff>
    </xdr:from>
    <xdr:to>
      <xdr:col>2</xdr:col>
      <xdr:colOff>779318</xdr:colOff>
      <xdr:row>121</xdr:row>
      <xdr:rowOff>128775</xdr:rowOff>
    </xdr:to>
    <xdr:pic>
      <xdr:nvPicPr>
        <xdr:cNvPr id="13" name="2183 Imagen">
          <a:extLst>
            <a:ext uri="{FF2B5EF4-FFF2-40B4-BE49-F238E27FC236}">
              <a16:creationId xmlns:a16="http://schemas.microsoft.com/office/drawing/2014/main" id="{2C79121E-0059-4AAC-AD7B-DDFA68917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7215425"/>
          <a:ext cx="779318" cy="7764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9</xdr:col>
      <xdr:colOff>721591</xdr:colOff>
      <xdr:row>121</xdr:row>
      <xdr:rowOff>71049</xdr:rowOff>
    </xdr:to>
    <xdr:pic>
      <xdr:nvPicPr>
        <xdr:cNvPr id="14" name="2225 Imagen">
          <a:extLst>
            <a:ext uri="{FF2B5EF4-FFF2-40B4-BE49-F238E27FC236}">
              <a16:creationId xmlns:a16="http://schemas.microsoft.com/office/drawing/2014/main" id="{E338A8DC-C50A-4CDA-9482-6AC23B97E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215425"/>
          <a:ext cx="721591" cy="718749"/>
        </a:xfrm>
        <a:prstGeom prst="rect">
          <a:avLst/>
        </a:prstGeom>
      </xdr:spPr>
    </xdr:pic>
    <xdr:clientData/>
  </xdr:twoCellAnchor>
  <xdr:twoCellAnchor editAs="oneCell">
    <xdr:from>
      <xdr:col>3</xdr:col>
      <xdr:colOff>1007017</xdr:colOff>
      <xdr:row>0</xdr:row>
      <xdr:rowOff>134721</xdr:rowOff>
    </xdr:from>
    <xdr:to>
      <xdr:col>3</xdr:col>
      <xdr:colOff>2784230</xdr:colOff>
      <xdr:row>7</xdr:row>
      <xdr:rowOff>84151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id="{03308A7C-2578-4871-A7FF-FED91159F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667" y="134721"/>
          <a:ext cx="1777213" cy="1082905"/>
        </a:xfrm>
        <a:prstGeom prst="rect">
          <a:avLst/>
        </a:prstGeom>
      </xdr:spPr>
    </xdr:pic>
    <xdr:clientData/>
  </xdr:twoCellAnchor>
  <xdr:twoCellAnchor>
    <xdr:from>
      <xdr:col>5</xdr:col>
      <xdr:colOff>374365</xdr:colOff>
      <xdr:row>11</xdr:row>
      <xdr:rowOff>186915</xdr:rowOff>
    </xdr:from>
    <xdr:to>
      <xdr:col>7</xdr:col>
      <xdr:colOff>464440</xdr:colOff>
      <xdr:row>12</xdr:row>
      <xdr:rowOff>7681</xdr:rowOff>
    </xdr:to>
    <xdr:cxnSp macro="">
      <xdr:nvCxnSpPr>
        <xdr:cNvPr id="16" name="5 Conector recto">
          <a:extLst>
            <a:ext uri="{FF2B5EF4-FFF2-40B4-BE49-F238E27FC236}">
              <a16:creationId xmlns:a16="http://schemas.microsoft.com/office/drawing/2014/main" id="{E7748C9B-DBAE-41E8-A325-150BFDEA6D9F}"/>
            </a:ext>
          </a:extLst>
        </xdr:cNvPr>
        <xdr:cNvCxnSpPr/>
      </xdr:nvCxnSpPr>
      <xdr:spPr>
        <a:xfrm rot="10800000" flipH="1">
          <a:off x="5010150" y="2082390"/>
          <a:ext cx="0" cy="20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Users\retiro04\Desktop\CONTROL%20DE%20EXPEDIENTES%20VIUDAS-ACTUALIZAD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 PROCESO"/>
      <sheetName val="SEPTIEMBRE"/>
      <sheetName val="TOTALES EN PROCESO"/>
      <sheetName val="GENERAL PLENO"/>
      <sheetName val="ESTADISTICA GENERAL"/>
      <sheetName val="PARA NOMINA"/>
      <sheetName val="GENERAL DIARIO"/>
      <sheetName val="ABRIL 2021"/>
      <sheetName val="GENERAL ABRIL 2021"/>
      <sheetName val="Hoja3"/>
      <sheetName val="MAYO 2021"/>
      <sheetName val="GENERAL MAYO 2021"/>
      <sheetName val="ENVIADOS A NÓMINA"/>
      <sheetName val="ENERO 2021"/>
      <sheetName val="FEBRERO 2021"/>
      <sheetName val="GENERAL ENERO 2021"/>
      <sheetName val="DICIEMBRE 2020"/>
      <sheetName val="general DICIEMBRE"/>
      <sheetName val="MARZO 2021"/>
      <sheetName val="GENERAL FEBRERO 2021"/>
      <sheetName val="noviermbre 2020"/>
      <sheetName val="general NOVIEMBRE"/>
      <sheetName val="SEPTIEMBRE 2020"/>
      <sheetName val="NOVIEMBRE 2020"/>
      <sheetName val="PLENO JULIO0"/>
      <sheetName val="AUMENTO JULIO"/>
      <sheetName val="julio 2"/>
      <sheetName val="INVESTIGACION "/>
      <sheetName val="Hoja2"/>
      <sheetName val="PLENO (2)"/>
      <sheetName val="AUMENTO JUNIO"/>
    </sheetNames>
    <sheetDataSet>
      <sheetData sheetId="0" refreshError="1">
        <row r="54">
          <cell r="G54">
            <v>48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5EBD-015B-4433-AEF3-44CE3DAE19CD}">
  <dimension ref="A1:AO157"/>
  <sheetViews>
    <sheetView tabSelected="1" view="pageBreakPreview" topLeftCell="A113" zoomScale="65" zoomScaleNormal="90" zoomScaleSheetLayoutView="65" zoomScalePageLayoutView="60" workbookViewId="0">
      <selection sqref="A1:R128"/>
    </sheetView>
  </sheetViews>
  <sheetFormatPr baseColWidth="10" defaultRowHeight="15" x14ac:dyDescent="0.25"/>
  <cols>
    <col min="1" max="1" width="7.140625" style="13" customWidth="1"/>
    <col min="2" max="2" width="1.7109375" style="13" hidden="1" customWidth="1"/>
    <col min="3" max="3" width="25.140625" style="13" customWidth="1"/>
    <col min="4" max="4" width="42.85546875" style="13" customWidth="1"/>
    <col min="5" max="5" width="14.85546875" style="13" hidden="1" customWidth="1"/>
    <col min="6" max="6" width="16.28515625" style="13" hidden="1" customWidth="1"/>
    <col min="7" max="7" width="7.7109375" style="13" hidden="1" customWidth="1"/>
    <col min="8" max="8" width="12.5703125" style="13" hidden="1" customWidth="1"/>
    <col min="9" max="9" width="14.28515625" style="13" hidden="1" customWidth="1"/>
    <col min="10" max="10" width="20.7109375" style="13" customWidth="1"/>
    <col min="11" max="11" width="16.28515625" style="13" hidden="1" customWidth="1"/>
    <col min="12" max="12" width="15.140625" style="13" hidden="1" customWidth="1"/>
    <col min="13" max="13" width="21" style="13" hidden="1" customWidth="1"/>
    <col min="14" max="14" width="25.5703125" style="13" hidden="1" customWidth="1"/>
    <col min="15" max="15" width="18.85546875" style="13" hidden="1" customWidth="1"/>
    <col min="16" max="16" width="23.85546875" style="13" hidden="1" customWidth="1"/>
    <col min="17" max="17" width="26.140625" style="13" customWidth="1"/>
    <col min="18" max="18" width="36.28515625" style="13" hidden="1" customWidth="1"/>
    <col min="19" max="20" width="11.42578125" style="13" hidden="1" customWidth="1"/>
    <col min="21" max="21" width="18.5703125" style="13" hidden="1" customWidth="1"/>
    <col min="22" max="22" width="21.42578125" style="13" hidden="1" customWidth="1"/>
    <col min="23" max="26" width="11.42578125" style="13" hidden="1" customWidth="1"/>
    <col min="27" max="27" width="5.28515625" style="13" hidden="1" customWidth="1"/>
    <col min="28" max="28" width="6.140625" style="13" hidden="1" customWidth="1"/>
    <col min="29" max="29" width="4.28515625" style="13" hidden="1" customWidth="1"/>
    <col min="30" max="41" width="11.42578125" style="13" hidden="1" customWidth="1"/>
    <col min="42" max="48" width="11.42578125" style="13" customWidth="1"/>
    <col min="49" max="49" width="11.42578125" style="13"/>
    <col min="50" max="50" width="13" style="13" bestFit="1" customWidth="1"/>
    <col min="51" max="16384" width="11.42578125" style="13"/>
  </cols>
  <sheetData>
    <row r="1" spans="1:17" s="1" customFormat="1" ht="12.75" x14ac:dyDescent="0.2"/>
    <row r="2" spans="1:17" s="1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12.75" x14ac:dyDescent="0.2"/>
    <row r="5" spans="1:17" s="1" customFormat="1" ht="12.75" x14ac:dyDescent="0.2"/>
    <row r="6" spans="1:17" s="1" customFormat="1" ht="12.75" x14ac:dyDescent="0.2"/>
    <row r="7" spans="1:17" s="1" customFormat="1" ht="12.75" x14ac:dyDescent="0.2"/>
    <row r="8" spans="1:17" s="1" customFormat="1" ht="12.75" x14ac:dyDescent="0.2"/>
    <row r="9" spans="1:17" s="4" customFormat="1" ht="15.75" x14ac:dyDescent="0.25">
      <c r="A9" s="3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4" customFormat="1" ht="15.75" x14ac:dyDescent="0.25">
      <c r="A10" s="3" t="s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4" customFormat="1" ht="15.75" x14ac:dyDescent="0.25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4" customFormat="1" ht="15.75" x14ac:dyDescent="0.25">
      <c r="A12" s="3" t="s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4" customFormat="1" ht="15.75" x14ac:dyDescent="0.2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3.5" thickBot="1" x14ac:dyDescent="0.25"/>
    <row r="15" spans="1:17" s="8" customFormat="1" ht="68.25" customHeight="1" thickBot="1" x14ac:dyDescent="0.25">
      <c r="A15" s="5" t="s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7" spans="1:40" s="12" customFormat="1" x14ac:dyDescent="0.25">
      <c r="A17" s="9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1"/>
      <c r="T17" s="11"/>
      <c r="Z17" s="13"/>
      <c r="AA17" s="13"/>
      <c r="AB17" s="13"/>
      <c r="AD17" s="14"/>
      <c r="AG17" s="15"/>
      <c r="AH17" s="16" t="s">
        <v>7</v>
      </c>
      <c r="AI17" s="16"/>
      <c r="AJ17" s="16"/>
      <c r="AL17" s="16" t="s">
        <v>8</v>
      </c>
      <c r="AM17" s="16"/>
      <c r="AN17" s="16"/>
    </row>
    <row r="18" spans="1:40" s="29" customFormat="1" ht="30" customHeight="1" x14ac:dyDescent="0.25">
      <c r="A18" s="17" t="s">
        <v>9</v>
      </c>
      <c r="B18" s="17" t="s">
        <v>10</v>
      </c>
      <c r="C18" s="18" t="s">
        <v>11</v>
      </c>
      <c r="D18" s="18" t="s">
        <v>12</v>
      </c>
      <c r="E18" s="17" t="s">
        <v>13</v>
      </c>
      <c r="F18" s="19" t="s">
        <v>14</v>
      </c>
      <c r="G18" s="19" t="s">
        <v>15</v>
      </c>
      <c r="H18" s="18" t="s">
        <v>16</v>
      </c>
      <c r="I18" s="20" t="s">
        <v>17</v>
      </c>
      <c r="J18" s="21" t="s">
        <v>18</v>
      </c>
      <c r="K18" s="22"/>
      <c r="L18" s="23" t="s">
        <v>19</v>
      </c>
      <c r="M18" s="24" t="s">
        <v>20</v>
      </c>
      <c r="N18" s="24" t="s">
        <v>21</v>
      </c>
      <c r="O18" s="24" t="s">
        <v>22</v>
      </c>
      <c r="P18" s="24" t="s">
        <v>22</v>
      </c>
      <c r="Q18" s="24" t="s">
        <v>23</v>
      </c>
      <c r="R18" s="24" t="s">
        <v>24</v>
      </c>
      <c r="S18" s="25" t="s">
        <v>25</v>
      </c>
      <c r="T18" s="25" t="s">
        <v>26</v>
      </c>
      <c r="U18" s="26" t="s">
        <v>27</v>
      </c>
      <c r="V18" s="18" t="s">
        <v>18</v>
      </c>
      <c r="W18" s="25" t="s">
        <v>25</v>
      </c>
      <c r="X18" s="25" t="s">
        <v>26</v>
      </c>
      <c r="Y18" s="25" t="s">
        <v>25</v>
      </c>
      <c r="Z18" s="25" t="s">
        <v>26</v>
      </c>
      <c r="AA18" s="13"/>
      <c r="AB18" s="13"/>
      <c r="AC18" s="27"/>
      <c r="AD18" s="25" t="s">
        <v>28</v>
      </c>
      <c r="AE18" s="25" t="s">
        <v>29</v>
      </c>
      <c r="AF18" s="25" t="s">
        <v>30</v>
      </c>
      <c r="AG18" s="15"/>
      <c r="AH18" s="28" t="s">
        <v>31</v>
      </c>
      <c r="AI18" s="28" t="s">
        <v>32</v>
      </c>
      <c r="AJ18" s="28" t="s">
        <v>33</v>
      </c>
      <c r="AK18" s="15"/>
      <c r="AL18" s="28" t="s">
        <v>31</v>
      </c>
      <c r="AM18" s="28" t="s">
        <v>32</v>
      </c>
      <c r="AN18" s="28" t="s">
        <v>34</v>
      </c>
    </row>
    <row r="19" spans="1:40" s="15" customFormat="1" ht="39.950000000000003" customHeight="1" x14ac:dyDescent="0.25">
      <c r="A19" s="30">
        <v>1</v>
      </c>
      <c r="B19" s="31"/>
      <c r="C19" s="32" t="s">
        <v>35</v>
      </c>
      <c r="D19" s="32" t="s">
        <v>36</v>
      </c>
      <c r="E19" s="33" t="s">
        <v>37</v>
      </c>
      <c r="F19" s="34" t="str">
        <f t="shared" ref="F19:F26" si="0">DATEDIF(R19,S19,"y") + DATEDIF(V19,W19,"y") + DATEDIF(X19,Y19,"y") + SUM(AH19) &amp; " años " &amp; DATEDIF(R19,S19,"ym") + DATEDIF(V19,W19,"ym") + DATEDIF(X19,Y19,"ym") + SUM(AI19) - SUM(AM19) &amp; " meses " &amp; DATEDIF(R19,S19,"md") + DATEDIF(V19,W19,"md") + DATEDIF(X19,Y19,"md") - SUM(AN19) &amp; " días"</f>
        <v>35 años 11 meses 0 días</v>
      </c>
      <c r="G19" s="35">
        <v>1</v>
      </c>
      <c r="H19" s="30" t="str">
        <f t="shared" ref="H19:H35" si="1">DATEDIF(T19,S19,"y") &amp; " años " &amp; DATEDIF(T19,S19,"ym") &amp; " meses " &amp; DATEDIF(T19,S19,"md") &amp; " días"</f>
        <v>57 años 2 meses 3 días</v>
      </c>
      <c r="I19" s="30" t="str">
        <f t="shared" ref="I19:I35" si="2">DATEDIF(U19,S19,"y") &amp; " años " &amp; DATEDIF(U19,S19,"ym") &amp; " meses " &amp; DATEDIF(U19,S19,"md") &amp; " días"</f>
        <v>8 años 4 meses 0 días</v>
      </c>
      <c r="J19" s="36"/>
      <c r="K19" s="37"/>
      <c r="L19" s="38"/>
      <c r="M19" s="39">
        <f>42907.52+16000</f>
        <v>58907.519999999997</v>
      </c>
      <c r="N19" s="40">
        <f t="shared" ref="N19:N35" si="3">M19*G19</f>
        <v>58907.519999999997</v>
      </c>
      <c r="O19" s="41"/>
      <c r="P19" s="41" t="s">
        <v>38</v>
      </c>
      <c r="Q19" s="40" t="s">
        <v>39</v>
      </c>
      <c r="R19" s="42">
        <v>32356</v>
      </c>
      <c r="S19" s="43">
        <v>45474</v>
      </c>
      <c r="T19" s="42">
        <v>24590</v>
      </c>
      <c r="U19" s="42">
        <v>42430</v>
      </c>
      <c r="V19" s="44"/>
      <c r="W19" s="44"/>
      <c r="X19" s="44"/>
      <c r="Y19" s="44"/>
      <c r="Z19" s="13"/>
      <c r="AA19" s="13"/>
      <c r="AB19" s="13"/>
      <c r="AC19" s="45"/>
      <c r="AD19" s="46" t="s">
        <v>40</v>
      </c>
      <c r="AE19" s="47" t="s">
        <v>41</v>
      </c>
      <c r="AF19" s="48" t="s">
        <v>42</v>
      </c>
      <c r="AH19" s="46"/>
      <c r="AI19" s="46"/>
      <c r="AJ19" s="46"/>
      <c r="AL19" s="46"/>
      <c r="AM19" s="46"/>
      <c r="AN19" s="46"/>
    </row>
    <row r="20" spans="1:40" s="15" customFormat="1" ht="39.950000000000003" customHeight="1" x14ac:dyDescent="0.25">
      <c r="A20" s="30">
        <v>2</v>
      </c>
      <c r="B20" s="31"/>
      <c r="C20" s="32" t="s">
        <v>43</v>
      </c>
      <c r="D20" s="32" t="s">
        <v>44</v>
      </c>
      <c r="E20" s="33" t="s">
        <v>45</v>
      </c>
      <c r="F20" s="34" t="str">
        <f t="shared" si="0"/>
        <v>27 años 11 meses 12 días</v>
      </c>
      <c r="G20" s="35">
        <v>0.8</v>
      </c>
      <c r="H20" s="30" t="str">
        <f t="shared" si="1"/>
        <v>51 años 7 meses 20 días</v>
      </c>
      <c r="I20" s="30" t="str">
        <f t="shared" si="2"/>
        <v>4 años 4 meses 4 días</v>
      </c>
      <c r="J20" s="36"/>
      <c r="K20" s="37"/>
      <c r="L20" s="38"/>
      <c r="M20" s="39">
        <v>35000</v>
      </c>
      <c r="N20" s="40">
        <f t="shared" si="3"/>
        <v>28000</v>
      </c>
      <c r="O20" s="41"/>
      <c r="P20" s="41" t="s">
        <v>38</v>
      </c>
      <c r="Q20" s="40" t="s">
        <v>39</v>
      </c>
      <c r="R20" s="42">
        <v>35855</v>
      </c>
      <c r="S20" s="43">
        <v>45474</v>
      </c>
      <c r="T20" s="42">
        <v>26614</v>
      </c>
      <c r="U20" s="42">
        <v>43888</v>
      </c>
      <c r="V20" s="44">
        <v>33616</v>
      </c>
      <c r="W20" s="44">
        <v>34206</v>
      </c>
      <c r="X20" s="44"/>
      <c r="Y20" s="44"/>
      <c r="Z20" s="13"/>
      <c r="AA20" s="13"/>
      <c r="AB20" s="13"/>
      <c r="AC20" s="45"/>
      <c r="AD20" s="46" t="s">
        <v>46</v>
      </c>
      <c r="AE20" s="47" t="s">
        <v>41</v>
      </c>
      <c r="AF20" s="48" t="s">
        <v>42</v>
      </c>
      <c r="AH20" s="46"/>
      <c r="AI20" s="46"/>
      <c r="AJ20" s="46"/>
      <c r="AL20" s="46"/>
      <c r="AM20" s="46"/>
      <c r="AN20" s="46"/>
    </row>
    <row r="21" spans="1:40" s="15" customFormat="1" ht="39.950000000000003" customHeight="1" x14ac:dyDescent="0.25">
      <c r="A21" s="30">
        <v>3</v>
      </c>
      <c r="B21" s="31"/>
      <c r="C21" s="32" t="s">
        <v>43</v>
      </c>
      <c r="D21" s="32" t="s">
        <v>47</v>
      </c>
      <c r="E21" s="33" t="s">
        <v>48</v>
      </c>
      <c r="F21" s="34" t="str">
        <f t="shared" si="0"/>
        <v>40 años 9 meses 0 días</v>
      </c>
      <c r="G21" s="35">
        <v>1</v>
      </c>
      <c r="H21" s="30" t="str">
        <f t="shared" si="1"/>
        <v>59 años 3 meses 12 días</v>
      </c>
      <c r="I21" s="30" t="str">
        <f t="shared" si="2"/>
        <v>8 años 4 meses 0 días</v>
      </c>
      <c r="J21" s="36"/>
      <c r="K21" s="37"/>
      <c r="L21" s="38"/>
      <c r="M21" s="39">
        <f>39234.82+14000</f>
        <v>53234.82</v>
      </c>
      <c r="N21" s="40">
        <f t="shared" si="3"/>
        <v>53234.82</v>
      </c>
      <c r="O21" s="41"/>
      <c r="P21" s="41" t="s">
        <v>38</v>
      </c>
      <c r="Q21" s="40" t="s">
        <v>39</v>
      </c>
      <c r="R21" s="42">
        <v>30590</v>
      </c>
      <c r="S21" s="43">
        <v>45474</v>
      </c>
      <c r="T21" s="42">
        <v>23820</v>
      </c>
      <c r="U21" s="42">
        <v>42430</v>
      </c>
      <c r="V21" s="44"/>
      <c r="W21" s="44"/>
      <c r="X21" s="44"/>
      <c r="Y21" s="44"/>
      <c r="Z21" s="13"/>
      <c r="AA21" s="13"/>
      <c r="AB21" s="13"/>
      <c r="AC21" s="45"/>
      <c r="AD21" s="46" t="s">
        <v>46</v>
      </c>
      <c r="AE21" s="47" t="s">
        <v>41</v>
      </c>
      <c r="AF21" s="48" t="s">
        <v>42</v>
      </c>
      <c r="AH21" s="46"/>
      <c r="AI21" s="46"/>
      <c r="AJ21" s="46"/>
      <c r="AL21" s="46"/>
      <c r="AM21" s="46"/>
      <c r="AN21" s="46"/>
    </row>
    <row r="22" spans="1:40" s="15" customFormat="1" ht="39.950000000000003" customHeight="1" x14ac:dyDescent="0.25">
      <c r="A22" s="30">
        <v>4</v>
      </c>
      <c r="B22" s="31"/>
      <c r="C22" s="32" t="s">
        <v>43</v>
      </c>
      <c r="D22" s="32" t="s">
        <v>49</v>
      </c>
      <c r="E22" s="33" t="s">
        <v>50</v>
      </c>
      <c r="F22" s="34" t="str">
        <f t="shared" si="0"/>
        <v>35 años 3 meses 0 días</v>
      </c>
      <c r="G22" s="35">
        <v>1</v>
      </c>
      <c r="H22" s="30" t="str">
        <f t="shared" si="1"/>
        <v>55 años 11 meses 11 días</v>
      </c>
      <c r="I22" s="30" t="str">
        <f t="shared" si="2"/>
        <v>8 años 4 meses 0 días</v>
      </c>
      <c r="J22" s="36"/>
      <c r="K22" s="37"/>
      <c r="L22" s="38"/>
      <c r="M22" s="39">
        <v>70000</v>
      </c>
      <c r="N22" s="40">
        <f t="shared" si="3"/>
        <v>70000</v>
      </c>
      <c r="O22" s="41"/>
      <c r="P22" s="41" t="s">
        <v>38</v>
      </c>
      <c r="Q22" s="40" t="s">
        <v>39</v>
      </c>
      <c r="R22" s="42">
        <v>32599</v>
      </c>
      <c r="S22" s="43">
        <v>45474</v>
      </c>
      <c r="T22" s="42">
        <v>25039</v>
      </c>
      <c r="U22" s="42">
        <v>42430</v>
      </c>
      <c r="V22" s="44"/>
      <c r="W22" s="44"/>
      <c r="X22" s="44"/>
      <c r="Y22" s="44"/>
      <c r="Z22" s="13"/>
      <c r="AA22" s="13"/>
      <c r="AB22" s="13"/>
      <c r="AC22" s="45"/>
      <c r="AD22" s="46" t="s">
        <v>46</v>
      </c>
      <c r="AE22" s="47" t="s">
        <v>41</v>
      </c>
      <c r="AF22" s="48" t="s">
        <v>42</v>
      </c>
      <c r="AH22" s="46"/>
      <c r="AI22" s="46"/>
      <c r="AJ22" s="46"/>
      <c r="AL22" s="46"/>
      <c r="AM22" s="46"/>
      <c r="AN22" s="46"/>
    </row>
    <row r="23" spans="1:40" s="15" customFormat="1" ht="39.950000000000003" customHeight="1" x14ac:dyDescent="0.25">
      <c r="A23" s="30">
        <v>5</v>
      </c>
      <c r="B23" s="30"/>
      <c r="C23" s="32" t="s">
        <v>51</v>
      </c>
      <c r="D23" s="32" t="s">
        <v>52</v>
      </c>
      <c r="E23" s="33" t="s">
        <v>53</v>
      </c>
      <c r="F23" s="34" t="str">
        <f t="shared" si="0"/>
        <v>30 años 4 meses 3 días</v>
      </c>
      <c r="G23" s="35">
        <v>0.85</v>
      </c>
      <c r="H23" s="30" t="str">
        <f t="shared" si="1"/>
        <v>53 años 3 meses 12 días</v>
      </c>
      <c r="I23" s="30" t="str">
        <f t="shared" si="2"/>
        <v>5 años 4 meses 0 días</v>
      </c>
      <c r="J23" s="36"/>
      <c r="K23" s="37"/>
      <c r="L23" s="38"/>
      <c r="M23" s="39">
        <f>35615.53</f>
        <v>35615.53</v>
      </c>
      <c r="N23" s="40">
        <f t="shared" si="3"/>
        <v>30273.200499999999</v>
      </c>
      <c r="O23" s="41"/>
      <c r="P23" s="41" t="s">
        <v>38</v>
      </c>
      <c r="Q23" s="40" t="s">
        <v>39</v>
      </c>
      <c r="R23" s="42">
        <v>34393</v>
      </c>
      <c r="S23" s="43">
        <v>45474</v>
      </c>
      <c r="T23" s="42">
        <v>26011</v>
      </c>
      <c r="U23" s="42">
        <v>43525</v>
      </c>
      <c r="V23" s="44"/>
      <c r="W23" s="44"/>
      <c r="X23" s="44"/>
      <c r="Y23" s="44"/>
      <c r="Z23" s="13"/>
      <c r="AA23" s="13"/>
      <c r="AB23" s="13"/>
      <c r="AC23" s="45"/>
      <c r="AD23" s="46" t="s">
        <v>54</v>
      </c>
      <c r="AE23" s="47" t="s">
        <v>41</v>
      </c>
      <c r="AF23" s="48" t="s">
        <v>42</v>
      </c>
      <c r="AH23" s="46"/>
      <c r="AI23" s="46"/>
      <c r="AJ23" s="46"/>
      <c r="AL23" s="46"/>
      <c r="AM23" s="46"/>
      <c r="AN23" s="46"/>
    </row>
    <row r="24" spans="1:40" s="15" customFormat="1" ht="39.950000000000003" customHeight="1" x14ac:dyDescent="0.25">
      <c r="A24" s="30">
        <v>6</v>
      </c>
      <c r="B24" s="31"/>
      <c r="C24" s="32" t="s">
        <v>55</v>
      </c>
      <c r="D24" s="32" t="s">
        <v>56</v>
      </c>
      <c r="E24" s="33" t="s">
        <v>57</v>
      </c>
      <c r="F24" s="34" t="str">
        <f t="shared" si="0"/>
        <v>25 años 4 meses 10 días</v>
      </c>
      <c r="G24" s="35">
        <v>0.72499999999999998</v>
      </c>
      <c r="H24" s="30" t="str">
        <f t="shared" si="1"/>
        <v>42 años 1 meses 7 días</v>
      </c>
      <c r="I24" s="30" t="str">
        <f t="shared" si="2"/>
        <v>5 años 4 meses 0 días</v>
      </c>
      <c r="J24" s="36"/>
      <c r="K24" s="37"/>
      <c r="L24" s="38"/>
      <c r="M24" s="39">
        <f>34575.78</f>
        <v>34575.78</v>
      </c>
      <c r="N24" s="40">
        <f t="shared" si="3"/>
        <v>25067.440499999997</v>
      </c>
      <c r="O24" s="41"/>
      <c r="P24" s="41" t="s">
        <v>38</v>
      </c>
      <c r="Q24" s="40" t="s">
        <v>39</v>
      </c>
      <c r="R24" s="42">
        <v>37074</v>
      </c>
      <c r="S24" s="43">
        <v>45474</v>
      </c>
      <c r="T24" s="42">
        <v>30095</v>
      </c>
      <c r="U24" s="42">
        <v>43525</v>
      </c>
      <c r="V24" s="44">
        <v>35674</v>
      </c>
      <c r="W24" s="44">
        <v>36537</v>
      </c>
      <c r="X24" s="44"/>
      <c r="Y24" s="44"/>
      <c r="Z24" s="13"/>
      <c r="AA24" s="13"/>
      <c r="AB24" s="13"/>
      <c r="AC24" s="45"/>
      <c r="AD24" s="46" t="s">
        <v>58</v>
      </c>
      <c r="AE24" s="47" t="s">
        <v>41</v>
      </c>
      <c r="AF24" s="48" t="s">
        <v>42</v>
      </c>
      <c r="AH24" s="46">
        <v>1</v>
      </c>
      <c r="AI24" s="46">
        <v>1</v>
      </c>
      <c r="AJ24" s="46"/>
      <c r="AL24" s="46"/>
      <c r="AM24" s="46">
        <v>12</v>
      </c>
      <c r="AN24" s="46">
        <v>30</v>
      </c>
    </row>
    <row r="25" spans="1:40" s="15" customFormat="1" ht="39.950000000000003" customHeight="1" x14ac:dyDescent="0.25">
      <c r="A25" s="30">
        <v>7</v>
      </c>
      <c r="B25" s="31"/>
      <c r="C25" s="32" t="s">
        <v>55</v>
      </c>
      <c r="D25" s="32" t="s">
        <v>59</v>
      </c>
      <c r="E25" s="33" t="s">
        <v>60</v>
      </c>
      <c r="F25" s="34" t="str">
        <f t="shared" si="0"/>
        <v>26 años 0 meses 0 días</v>
      </c>
      <c r="G25" s="35">
        <v>0.75</v>
      </c>
      <c r="H25" s="30" t="str">
        <f t="shared" si="1"/>
        <v>45 años 9 meses 1 días</v>
      </c>
      <c r="I25" s="30" t="str">
        <f t="shared" si="2"/>
        <v>5 años 4 meses 0 días</v>
      </c>
      <c r="J25" s="36"/>
      <c r="K25" s="37"/>
      <c r="L25" s="38"/>
      <c r="M25" s="39">
        <v>34575.769999999997</v>
      </c>
      <c r="N25" s="40">
        <f t="shared" si="3"/>
        <v>25931.827499999999</v>
      </c>
      <c r="O25" s="41"/>
      <c r="P25" s="41" t="s">
        <v>38</v>
      </c>
      <c r="Q25" s="40" t="s">
        <v>39</v>
      </c>
      <c r="R25" s="42">
        <v>35977</v>
      </c>
      <c r="S25" s="43">
        <v>45474</v>
      </c>
      <c r="T25" s="42">
        <v>28763</v>
      </c>
      <c r="U25" s="42">
        <v>43525</v>
      </c>
      <c r="V25" s="44"/>
      <c r="W25" s="44"/>
      <c r="X25" s="44"/>
      <c r="Y25" s="44"/>
      <c r="Z25" s="13"/>
      <c r="AA25" s="13"/>
      <c r="AB25" s="13"/>
      <c r="AC25" s="45"/>
      <c r="AD25" s="46" t="s">
        <v>54</v>
      </c>
      <c r="AE25" s="47" t="s">
        <v>41</v>
      </c>
      <c r="AF25" s="48" t="s">
        <v>42</v>
      </c>
      <c r="AH25" s="46"/>
      <c r="AI25" s="46"/>
      <c r="AJ25" s="46"/>
      <c r="AL25" s="46"/>
      <c r="AM25" s="46"/>
      <c r="AN25" s="46"/>
    </row>
    <row r="26" spans="1:40" s="15" customFormat="1" ht="39.950000000000003" customHeight="1" x14ac:dyDescent="0.25">
      <c r="A26" s="30">
        <v>8</v>
      </c>
      <c r="B26" s="31"/>
      <c r="C26" s="32" t="s">
        <v>55</v>
      </c>
      <c r="D26" s="32" t="s">
        <v>61</v>
      </c>
      <c r="E26" s="33" t="s">
        <v>62</v>
      </c>
      <c r="F26" s="34" t="str">
        <f t="shared" si="0"/>
        <v>31 años 11 meses 0 días</v>
      </c>
      <c r="G26" s="35">
        <v>0.91</v>
      </c>
      <c r="H26" s="30" t="str">
        <f t="shared" si="1"/>
        <v>50 años 7 meses 18 días</v>
      </c>
      <c r="I26" s="30" t="str">
        <f t="shared" si="2"/>
        <v>7 años 4 meses 0 días</v>
      </c>
      <c r="J26" s="36"/>
      <c r="K26" s="37"/>
      <c r="L26" s="38"/>
      <c r="M26" s="39">
        <f>34575.77</f>
        <v>34575.769999999997</v>
      </c>
      <c r="N26" s="40">
        <f t="shared" si="3"/>
        <v>31463.950699999998</v>
      </c>
      <c r="O26" s="41"/>
      <c r="P26" s="41" t="s">
        <v>38</v>
      </c>
      <c r="Q26" s="40" t="s">
        <v>39</v>
      </c>
      <c r="R26" s="42">
        <v>33817</v>
      </c>
      <c r="S26" s="43">
        <v>45474</v>
      </c>
      <c r="T26" s="42">
        <v>26981</v>
      </c>
      <c r="U26" s="42">
        <v>42795</v>
      </c>
      <c r="V26" s="44"/>
      <c r="W26" s="44"/>
      <c r="X26" s="44"/>
      <c r="Y26" s="44"/>
      <c r="Z26" s="13"/>
      <c r="AA26" s="13"/>
      <c r="AB26" s="13"/>
      <c r="AC26" s="45"/>
      <c r="AD26" s="46" t="s">
        <v>46</v>
      </c>
      <c r="AE26" s="47" t="s">
        <v>41</v>
      </c>
      <c r="AF26" s="48" t="s">
        <v>42</v>
      </c>
      <c r="AH26" s="46"/>
      <c r="AI26" s="46"/>
      <c r="AJ26" s="46"/>
      <c r="AL26" s="46"/>
      <c r="AM26" s="46"/>
      <c r="AN26" s="46"/>
    </row>
    <row r="27" spans="1:40" s="15" customFormat="1" ht="39.950000000000003" customHeight="1" x14ac:dyDescent="0.25">
      <c r="A27" s="30">
        <v>9</v>
      </c>
      <c r="B27" s="31"/>
      <c r="C27" s="32" t="s">
        <v>55</v>
      </c>
      <c r="D27" s="32" t="s">
        <v>63</v>
      </c>
      <c r="E27" s="33" t="s">
        <v>64</v>
      </c>
      <c r="F27" s="34" t="str">
        <f t="shared" ref="F27:F35" si="4">DATEDIF(R27,S27,"y") + DATEDIF(V27,W27,"y") + DATEDIF(X27,Y27,"y") + SUM(AH27) &amp; " años " &amp; DATEDIF(R27,S27,"ym") + DATEDIF(V27,W27,"ym") + DATEDIF(X27,Y27,"ym") + SUM(AI27) - SUM(AM27) &amp; " meses " &amp; DATEDIF(R27,S27,"md") + DATEDIF(V27,W27,"md") + DATEDIF(X27,Y27,"md") - SUM(AN27) &amp; " días"</f>
        <v>30 años 9 meses 17 días</v>
      </c>
      <c r="G27" s="35">
        <v>0.88</v>
      </c>
      <c r="H27" s="30" t="str">
        <f t="shared" si="1"/>
        <v>51 años 6 meses 22 días</v>
      </c>
      <c r="I27" s="30" t="str">
        <f t="shared" si="2"/>
        <v>12 años 4 meses 0 días</v>
      </c>
      <c r="J27" s="36" t="s">
        <v>18</v>
      </c>
      <c r="K27" s="37"/>
      <c r="L27" s="38"/>
      <c r="M27" s="39">
        <f>34575.77</f>
        <v>34575.769999999997</v>
      </c>
      <c r="N27" s="40">
        <f t="shared" si="3"/>
        <v>30426.677599999999</v>
      </c>
      <c r="O27" s="41"/>
      <c r="P27" s="41" t="s">
        <v>38</v>
      </c>
      <c r="Q27" s="40" t="s">
        <v>39</v>
      </c>
      <c r="R27" s="42">
        <v>34226</v>
      </c>
      <c r="S27" s="43">
        <v>45474</v>
      </c>
      <c r="T27" s="42">
        <v>26642</v>
      </c>
      <c r="U27" s="42">
        <v>40969</v>
      </c>
      <c r="V27" s="44"/>
      <c r="W27" s="44"/>
      <c r="X27" s="44"/>
      <c r="Y27" s="44"/>
      <c r="Z27" s="13"/>
      <c r="AA27" s="13"/>
      <c r="AB27" s="13"/>
      <c r="AC27" s="45"/>
      <c r="AD27" s="46" t="s">
        <v>58</v>
      </c>
      <c r="AE27" s="47" t="s">
        <v>41</v>
      </c>
      <c r="AF27" s="48" t="s">
        <v>42</v>
      </c>
      <c r="AH27" s="46"/>
      <c r="AI27" s="46"/>
      <c r="AJ27" s="46"/>
      <c r="AL27" s="46"/>
      <c r="AM27" s="46"/>
      <c r="AN27" s="46"/>
    </row>
    <row r="28" spans="1:40" s="15" customFormat="1" ht="39.950000000000003" customHeight="1" x14ac:dyDescent="0.25">
      <c r="A28" s="30">
        <v>10</v>
      </c>
      <c r="B28" s="31"/>
      <c r="C28" s="32" t="s">
        <v>55</v>
      </c>
      <c r="D28" s="32" t="s">
        <v>65</v>
      </c>
      <c r="E28" s="33" t="s">
        <v>66</v>
      </c>
      <c r="F28" s="34" t="str">
        <f t="shared" si="4"/>
        <v>30 años 10 meses 0 días</v>
      </c>
      <c r="G28" s="35">
        <v>0.88</v>
      </c>
      <c r="H28" s="30" t="str">
        <f t="shared" si="1"/>
        <v>49 años 11 meses 26 días</v>
      </c>
      <c r="I28" s="30" t="str">
        <f t="shared" si="2"/>
        <v>7 años 4 meses 0 días</v>
      </c>
      <c r="J28" s="36"/>
      <c r="K28" s="37"/>
      <c r="L28" s="38"/>
      <c r="M28" s="39">
        <f>34575.77</f>
        <v>34575.769999999997</v>
      </c>
      <c r="N28" s="40">
        <f t="shared" si="3"/>
        <v>30426.677599999999</v>
      </c>
      <c r="O28" s="41"/>
      <c r="P28" s="41" t="s">
        <v>38</v>
      </c>
      <c r="Q28" s="40" t="s">
        <v>39</v>
      </c>
      <c r="R28" s="42">
        <v>34213</v>
      </c>
      <c r="S28" s="43">
        <v>45474</v>
      </c>
      <c r="T28" s="42">
        <v>27215</v>
      </c>
      <c r="U28" s="42">
        <v>42795</v>
      </c>
      <c r="V28" s="44"/>
      <c r="W28" s="44"/>
      <c r="X28" s="44"/>
      <c r="Y28" s="44"/>
      <c r="Z28" s="13"/>
      <c r="AA28" s="13"/>
      <c r="AB28" s="13"/>
      <c r="AC28" s="45"/>
      <c r="AD28" s="46" t="s">
        <v>46</v>
      </c>
      <c r="AE28" s="47" t="s">
        <v>41</v>
      </c>
      <c r="AF28" s="48" t="s">
        <v>42</v>
      </c>
      <c r="AH28" s="46"/>
      <c r="AI28" s="46"/>
      <c r="AJ28" s="46"/>
      <c r="AL28" s="46"/>
      <c r="AM28" s="46"/>
      <c r="AN28" s="46"/>
    </row>
    <row r="29" spans="1:40" s="15" customFormat="1" ht="39.950000000000003" customHeight="1" x14ac:dyDescent="0.25">
      <c r="A29" s="30">
        <v>11</v>
      </c>
      <c r="B29" s="31"/>
      <c r="C29" s="32" t="s">
        <v>55</v>
      </c>
      <c r="D29" s="32" t="s">
        <v>67</v>
      </c>
      <c r="E29" s="33" t="s">
        <v>68</v>
      </c>
      <c r="F29" s="34" t="str">
        <f t="shared" si="4"/>
        <v>31 años 1 meses 0 días</v>
      </c>
      <c r="G29" s="35">
        <v>0.88</v>
      </c>
      <c r="H29" s="30" t="str">
        <f t="shared" si="1"/>
        <v>47 años 0 meses 20 días</v>
      </c>
      <c r="I29" s="30" t="str">
        <f t="shared" si="2"/>
        <v>9 años 4 meses 4 días</v>
      </c>
      <c r="J29" s="36"/>
      <c r="K29" s="37"/>
      <c r="L29" s="38"/>
      <c r="M29" s="39">
        <f>34575.77</f>
        <v>34575.769999999997</v>
      </c>
      <c r="N29" s="40">
        <f t="shared" si="3"/>
        <v>30426.677599999999</v>
      </c>
      <c r="O29" s="41"/>
      <c r="P29" s="41" t="s">
        <v>38</v>
      </c>
      <c r="Q29" s="40" t="s">
        <v>39</v>
      </c>
      <c r="R29" s="42">
        <v>34121</v>
      </c>
      <c r="S29" s="43">
        <v>45474</v>
      </c>
      <c r="T29" s="42">
        <v>28287</v>
      </c>
      <c r="U29" s="42">
        <v>42062</v>
      </c>
      <c r="V29" s="44"/>
      <c r="W29" s="44"/>
      <c r="X29" s="44"/>
      <c r="Y29" s="44"/>
      <c r="Z29" s="13"/>
      <c r="AA29" s="13"/>
      <c r="AB29" s="13"/>
      <c r="AC29" s="45"/>
      <c r="AD29" s="46" t="s">
        <v>58</v>
      </c>
      <c r="AE29" s="47" t="s">
        <v>41</v>
      </c>
      <c r="AF29" s="48" t="s">
        <v>42</v>
      </c>
      <c r="AH29" s="46"/>
      <c r="AI29" s="46"/>
      <c r="AJ29" s="46"/>
      <c r="AL29" s="46"/>
      <c r="AM29" s="46"/>
      <c r="AN29" s="46"/>
    </row>
    <row r="30" spans="1:40" s="15" customFormat="1" ht="39.950000000000003" customHeight="1" x14ac:dyDescent="0.25">
      <c r="A30" s="30">
        <v>12</v>
      </c>
      <c r="B30" s="31"/>
      <c r="C30" s="32" t="s">
        <v>55</v>
      </c>
      <c r="D30" s="32" t="s">
        <v>69</v>
      </c>
      <c r="E30" s="33" t="s">
        <v>70</v>
      </c>
      <c r="F30" s="34" t="str">
        <f t="shared" si="4"/>
        <v>31 años 1 meses 0 días</v>
      </c>
      <c r="G30" s="35">
        <v>0.88</v>
      </c>
      <c r="H30" s="30" t="str">
        <f t="shared" si="1"/>
        <v>48 años 8 meses 10 días</v>
      </c>
      <c r="I30" s="30" t="str">
        <f t="shared" si="2"/>
        <v>10 años 4 meses 0 días</v>
      </c>
      <c r="J30" s="36"/>
      <c r="K30" s="37"/>
      <c r="L30" s="38"/>
      <c r="M30" s="39">
        <f>34575.77</f>
        <v>34575.769999999997</v>
      </c>
      <c r="N30" s="40">
        <f t="shared" si="3"/>
        <v>30426.677599999999</v>
      </c>
      <c r="O30" s="41"/>
      <c r="P30" s="41" t="s">
        <v>38</v>
      </c>
      <c r="Q30" s="40" t="s">
        <v>39</v>
      </c>
      <c r="R30" s="42">
        <v>34121</v>
      </c>
      <c r="S30" s="43">
        <v>45474</v>
      </c>
      <c r="T30" s="42">
        <v>27688</v>
      </c>
      <c r="U30" s="42">
        <v>41699</v>
      </c>
      <c r="V30" s="44"/>
      <c r="W30" s="44"/>
      <c r="X30" s="44"/>
      <c r="Y30" s="44"/>
      <c r="Z30" s="13"/>
      <c r="AA30" s="13"/>
      <c r="AB30" s="13"/>
      <c r="AC30" s="45"/>
      <c r="AD30" s="46" t="s">
        <v>58</v>
      </c>
      <c r="AE30" s="47" t="s">
        <v>41</v>
      </c>
      <c r="AF30" s="48" t="s">
        <v>42</v>
      </c>
      <c r="AH30" s="46"/>
      <c r="AI30" s="46"/>
      <c r="AJ30" s="46"/>
      <c r="AL30" s="46"/>
      <c r="AM30" s="46"/>
      <c r="AN30" s="46"/>
    </row>
    <row r="31" spans="1:40" s="15" customFormat="1" ht="39.950000000000003" customHeight="1" x14ac:dyDescent="0.25">
      <c r="A31" s="30">
        <v>13</v>
      </c>
      <c r="B31" s="31"/>
      <c r="C31" s="32" t="s">
        <v>55</v>
      </c>
      <c r="D31" s="32" t="s">
        <v>71</v>
      </c>
      <c r="E31" s="33" t="s">
        <v>72</v>
      </c>
      <c r="F31" s="34" t="str">
        <f t="shared" si="4"/>
        <v>21 años 3 meses 0 días</v>
      </c>
      <c r="G31" s="35">
        <v>0.625</v>
      </c>
      <c r="H31" s="30" t="str">
        <f t="shared" si="1"/>
        <v>40 años 11 meses 12 días</v>
      </c>
      <c r="I31" s="30" t="str">
        <f t="shared" si="2"/>
        <v>3 años 4 meses 4 días</v>
      </c>
      <c r="J31" s="36"/>
      <c r="K31" s="37"/>
      <c r="L31" s="38"/>
      <c r="M31" s="39">
        <f>32541.78</f>
        <v>32541.78</v>
      </c>
      <c r="N31" s="40">
        <f t="shared" si="3"/>
        <v>20338.612499999999</v>
      </c>
      <c r="O31" s="41"/>
      <c r="P31" s="41" t="s">
        <v>38</v>
      </c>
      <c r="Q31" s="40" t="s">
        <v>39</v>
      </c>
      <c r="R31" s="42">
        <v>37712</v>
      </c>
      <c r="S31" s="43">
        <v>45474</v>
      </c>
      <c r="T31" s="42">
        <v>30516</v>
      </c>
      <c r="U31" s="42">
        <v>44254</v>
      </c>
      <c r="V31" s="44"/>
      <c r="W31" s="44"/>
      <c r="X31" s="44"/>
      <c r="Y31" s="44"/>
      <c r="Z31" s="13"/>
      <c r="AA31" s="13"/>
      <c r="AB31" s="13"/>
      <c r="AC31" s="45"/>
      <c r="AD31" s="46" t="s">
        <v>58</v>
      </c>
      <c r="AE31" s="47" t="s">
        <v>41</v>
      </c>
      <c r="AF31" s="48" t="s">
        <v>42</v>
      </c>
      <c r="AH31" s="46"/>
      <c r="AI31" s="46"/>
      <c r="AJ31" s="46"/>
      <c r="AL31" s="46"/>
      <c r="AM31" s="46"/>
      <c r="AN31" s="46"/>
    </row>
    <row r="32" spans="1:40" s="15" customFormat="1" ht="39.950000000000003" customHeight="1" x14ac:dyDescent="0.25">
      <c r="A32" s="30">
        <v>14</v>
      </c>
      <c r="B32" s="31"/>
      <c r="C32" s="32" t="s">
        <v>55</v>
      </c>
      <c r="D32" s="32" t="s">
        <v>73</v>
      </c>
      <c r="E32" s="33" t="s">
        <v>74</v>
      </c>
      <c r="F32" s="34" t="str">
        <f t="shared" si="4"/>
        <v>30 años 3 meses 15 días</v>
      </c>
      <c r="G32" s="35">
        <v>0.85</v>
      </c>
      <c r="H32" s="30" t="str">
        <f t="shared" si="1"/>
        <v>55 años 9 meses 8 días</v>
      </c>
      <c r="I32" s="30" t="str">
        <f t="shared" si="2"/>
        <v>8 años 4 meses 0 días</v>
      </c>
      <c r="J32" s="36"/>
      <c r="K32" s="37"/>
      <c r="L32" s="38"/>
      <c r="M32" s="39">
        <f>34575.78</f>
        <v>34575.78</v>
      </c>
      <c r="N32" s="40">
        <f t="shared" si="3"/>
        <v>29389.412999999997</v>
      </c>
      <c r="O32" s="41"/>
      <c r="P32" s="41" t="s">
        <v>38</v>
      </c>
      <c r="Q32" s="40" t="s">
        <v>39</v>
      </c>
      <c r="R32" s="42">
        <v>35034</v>
      </c>
      <c r="S32" s="43">
        <v>45474</v>
      </c>
      <c r="T32" s="42">
        <v>25104</v>
      </c>
      <c r="U32" s="42">
        <v>42430</v>
      </c>
      <c r="V32" s="44">
        <v>33984</v>
      </c>
      <c r="W32" s="44">
        <v>34607</v>
      </c>
      <c r="X32" s="44"/>
      <c r="Y32" s="44"/>
      <c r="Z32" s="13"/>
      <c r="AA32" s="13"/>
      <c r="AB32" s="13"/>
      <c r="AC32" s="45"/>
      <c r="AD32" s="46" t="s">
        <v>54</v>
      </c>
      <c r="AE32" s="47" t="s">
        <v>41</v>
      </c>
      <c r="AF32" s="48" t="s">
        <v>42</v>
      </c>
      <c r="AH32" s="46">
        <v>1</v>
      </c>
      <c r="AI32" s="46"/>
      <c r="AJ32" s="46"/>
      <c r="AL32" s="46"/>
      <c r="AM32" s="46">
        <v>12</v>
      </c>
      <c r="AN32" s="46"/>
    </row>
    <row r="33" spans="1:40" s="15" customFormat="1" ht="39.950000000000003" customHeight="1" x14ac:dyDescent="0.25">
      <c r="A33" s="30">
        <v>15</v>
      </c>
      <c r="B33" s="31"/>
      <c r="C33" s="32" t="s">
        <v>55</v>
      </c>
      <c r="D33" s="32" t="s">
        <v>75</v>
      </c>
      <c r="E33" s="33" t="s">
        <v>76</v>
      </c>
      <c r="F33" s="34" t="str">
        <f t="shared" si="4"/>
        <v>30 años 5 meses 0 días</v>
      </c>
      <c r="G33" s="35">
        <v>0.85</v>
      </c>
      <c r="H33" s="30" t="str">
        <f t="shared" si="1"/>
        <v>48 años 4 meses 12 días</v>
      </c>
      <c r="I33" s="30" t="str">
        <f t="shared" si="2"/>
        <v>13 años 4 meses 0 días</v>
      </c>
      <c r="J33" s="36" t="s">
        <v>77</v>
      </c>
      <c r="K33" s="37"/>
      <c r="L33" s="38"/>
      <c r="M33" s="39">
        <f t="shared" ref="M33:M34" si="5">34575.78+8000</f>
        <v>42575.78</v>
      </c>
      <c r="N33" s="40">
        <f t="shared" si="3"/>
        <v>36189.413</v>
      </c>
      <c r="O33" s="41"/>
      <c r="P33" s="41" t="s">
        <v>38</v>
      </c>
      <c r="Q33" s="40" t="s">
        <v>39</v>
      </c>
      <c r="R33" s="42">
        <v>34366</v>
      </c>
      <c r="S33" s="43">
        <v>45474</v>
      </c>
      <c r="T33" s="42">
        <v>27809</v>
      </c>
      <c r="U33" s="42">
        <v>40603</v>
      </c>
      <c r="V33" s="44"/>
      <c r="W33" s="44"/>
      <c r="X33" s="44"/>
      <c r="Y33" s="44"/>
      <c r="Z33" s="13"/>
      <c r="AA33" s="13"/>
      <c r="AB33" s="13"/>
      <c r="AC33" s="45"/>
      <c r="AD33" s="46" t="s">
        <v>58</v>
      </c>
      <c r="AE33" s="47" t="s">
        <v>41</v>
      </c>
      <c r="AF33" s="48" t="s">
        <v>42</v>
      </c>
      <c r="AH33" s="46"/>
      <c r="AI33" s="46"/>
      <c r="AJ33" s="46"/>
      <c r="AL33" s="46"/>
      <c r="AM33" s="46"/>
      <c r="AN33" s="46"/>
    </row>
    <row r="34" spans="1:40" s="15" customFormat="1" ht="39.950000000000003" customHeight="1" x14ac:dyDescent="0.25">
      <c r="A34" s="30">
        <v>16</v>
      </c>
      <c r="B34" s="31"/>
      <c r="C34" s="32" t="s">
        <v>55</v>
      </c>
      <c r="D34" s="32" t="s">
        <v>78</v>
      </c>
      <c r="E34" s="33" t="s">
        <v>79</v>
      </c>
      <c r="F34" s="34" t="str">
        <f t="shared" si="4"/>
        <v>23 años 5 meses 16 días</v>
      </c>
      <c r="G34" s="35">
        <v>0.67500000000000004</v>
      </c>
      <c r="H34" s="30" t="str">
        <f t="shared" si="1"/>
        <v>41 años 5 meses 10 días</v>
      </c>
      <c r="I34" s="30" t="str">
        <f t="shared" si="2"/>
        <v>10 años 9 meses 23 días</v>
      </c>
      <c r="J34" s="36" t="s">
        <v>77</v>
      </c>
      <c r="K34" s="37"/>
      <c r="L34" s="38"/>
      <c r="M34" s="39">
        <f t="shared" si="5"/>
        <v>42575.78</v>
      </c>
      <c r="N34" s="40">
        <f t="shared" si="3"/>
        <v>28738.6515</v>
      </c>
      <c r="O34" s="41"/>
      <c r="P34" s="41" t="s">
        <v>38</v>
      </c>
      <c r="Q34" s="40" t="s">
        <v>39</v>
      </c>
      <c r="R34" s="42">
        <v>36906</v>
      </c>
      <c r="S34" s="43">
        <v>45474</v>
      </c>
      <c r="T34" s="42">
        <v>30337</v>
      </c>
      <c r="U34" s="42">
        <v>41525</v>
      </c>
      <c r="V34" s="44"/>
      <c r="W34" s="44"/>
      <c r="X34" s="44"/>
      <c r="Y34" s="44"/>
      <c r="Z34" s="13"/>
      <c r="AA34" s="13"/>
      <c r="AB34" s="13"/>
      <c r="AC34" s="45"/>
      <c r="AD34" s="46" t="s">
        <v>58</v>
      </c>
      <c r="AE34" s="47" t="s">
        <v>41</v>
      </c>
      <c r="AF34" s="48" t="s">
        <v>42</v>
      </c>
      <c r="AH34" s="46"/>
      <c r="AI34" s="46"/>
      <c r="AJ34" s="46"/>
      <c r="AL34" s="46"/>
      <c r="AM34" s="46"/>
      <c r="AN34" s="46"/>
    </row>
    <row r="35" spans="1:40" s="15" customFormat="1" ht="39.950000000000003" customHeight="1" x14ac:dyDescent="0.25">
      <c r="A35" s="30">
        <v>17</v>
      </c>
      <c r="B35" s="31"/>
      <c r="C35" s="32" t="s">
        <v>55</v>
      </c>
      <c r="D35" s="32" t="s">
        <v>80</v>
      </c>
      <c r="E35" s="33" t="s">
        <v>81</v>
      </c>
      <c r="F35" s="34" t="str">
        <f t="shared" si="4"/>
        <v>28 años 5 meses 0 días</v>
      </c>
      <c r="G35" s="35">
        <v>0.8</v>
      </c>
      <c r="H35" s="30" t="str">
        <f t="shared" si="1"/>
        <v>44 años 9 meses 13 días</v>
      </c>
      <c r="I35" s="30" t="str">
        <f t="shared" si="2"/>
        <v>4 años 4 meses 4 días</v>
      </c>
      <c r="J35" s="36"/>
      <c r="K35" s="37"/>
      <c r="L35" s="38"/>
      <c r="M35" s="39">
        <f>32541.78</f>
        <v>32541.78</v>
      </c>
      <c r="N35" s="40">
        <f t="shared" si="3"/>
        <v>26033.423999999999</v>
      </c>
      <c r="O35" s="41"/>
      <c r="P35" s="41" t="s">
        <v>38</v>
      </c>
      <c r="Q35" s="40" t="s">
        <v>39</v>
      </c>
      <c r="R35" s="42">
        <v>35096</v>
      </c>
      <c r="S35" s="43">
        <v>45474</v>
      </c>
      <c r="T35" s="42">
        <v>29116</v>
      </c>
      <c r="U35" s="42">
        <v>43888</v>
      </c>
      <c r="V35" s="44"/>
      <c r="W35" s="44"/>
      <c r="X35" s="44"/>
      <c r="Y35" s="44"/>
      <c r="Z35" s="13"/>
      <c r="AA35" s="13"/>
      <c r="AB35" s="13"/>
      <c r="AC35" s="45"/>
      <c r="AD35" s="46" t="s">
        <v>58</v>
      </c>
      <c r="AE35" s="47" t="s">
        <v>41</v>
      </c>
      <c r="AF35" s="48" t="s">
        <v>42</v>
      </c>
      <c r="AH35" s="46"/>
      <c r="AI35" s="46"/>
      <c r="AJ35" s="46"/>
      <c r="AL35" s="46"/>
      <c r="AM35" s="46"/>
      <c r="AN35" s="46"/>
    </row>
    <row r="36" spans="1:40" s="15" customFormat="1" ht="39.950000000000003" customHeight="1" x14ac:dyDescent="0.25">
      <c r="A36" s="30">
        <v>18</v>
      </c>
      <c r="B36" s="31"/>
      <c r="C36" s="32" t="s">
        <v>55</v>
      </c>
      <c r="D36" s="32" t="s">
        <v>82</v>
      </c>
      <c r="E36" s="33" t="s">
        <v>83</v>
      </c>
      <c r="F36" s="34" t="str">
        <f>DATEDIF(R36,S36,"y") + DATEDIF(V36,W36,"y") + DATEDIF(X36,Y36,"y") + SUM(AH36) &amp; " años " &amp; DATEDIF(R36,S36,"ym") + DATEDIF(V36,W36,"ym") + DATEDIF(X36,Y36,"ym") + SUM(AI36) - SUM(AM36) &amp; " meses " &amp; DATEDIF(R36,S36,"md") + DATEDIF(V36,W36,"md") + DATEDIF(X36,Y36,"md") - SUM(AN36) &amp; " días"</f>
        <v>25 años 2 meses 26 días</v>
      </c>
      <c r="G36" s="35">
        <v>0.72499999999999998</v>
      </c>
      <c r="H36" s="30" t="str">
        <f>DATEDIF(T36,S36,"y") &amp; " años " &amp; DATEDIF(T36,S36,"ym") &amp; " meses " &amp; DATEDIF(T36,S36,"md") &amp; " días"</f>
        <v>42 años 0 meses 18 días</v>
      </c>
      <c r="I36" s="30" t="str">
        <f>DATEDIF(U36,S36,"y") &amp; " años " &amp; DATEDIF(U36,S36,"ym") &amp; " meses " &amp; DATEDIF(U36,S36,"md") &amp; " días"</f>
        <v>4 años 4 meses 4 días</v>
      </c>
      <c r="J36" s="36"/>
      <c r="K36" s="37"/>
      <c r="L36" s="38"/>
      <c r="M36" s="39">
        <v>32541.78</v>
      </c>
      <c r="N36" s="40">
        <f>M36*G36</f>
        <v>23592.790499999999</v>
      </c>
      <c r="O36" s="41"/>
      <c r="P36" s="41" t="s">
        <v>38</v>
      </c>
      <c r="Q36" s="40" t="s">
        <v>39</v>
      </c>
      <c r="R36" s="42">
        <v>36255</v>
      </c>
      <c r="S36" s="43">
        <v>45474</v>
      </c>
      <c r="T36" s="42">
        <v>30115</v>
      </c>
      <c r="U36" s="42">
        <v>43888</v>
      </c>
      <c r="V36" s="44"/>
      <c r="W36" s="44"/>
      <c r="X36" s="44"/>
      <c r="Y36" s="44"/>
      <c r="Z36" s="13"/>
      <c r="AA36" s="13"/>
      <c r="AB36" s="13"/>
      <c r="AC36" s="45"/>
      <c r="AD36" s="46" t="s">
        <v>54</v>
      </c>
      <c r="AE36" s="49" t="s">
        <v>41</v>
      </c>
      <c r="AF36" s="48" t="s">
        <v>42</v>
      </c>
      <c r="AH36" s="46"/>
      <c r="AI36" s="46"/>
      <c r="AJ36" s="46"/>
      <c r="AL36" s="46"/>
      <c r="AM36" s="46"/>
      <c r="AN36" s="46"/>
    </row>
    <row r="37" spans="1:40" s="15" customFormat="1" ht="39.950000000000003" customHeight="1" x14ac:dyDescent="0.25">
      <c r="A37" s="30">
        <v>19</v>
      </c>
      <c r="B37" s="31"/>
      <c r="C37" s="32" t="s">
        <v>55</v>
      </c>
      <c r="D37" s="32" t="s">
        <v>84</v>
      </c>
      <c r="E37" s="33" t="s">
        <v>85</v>
      </c>
      <c r="F37" s="34" t="str">
        <f>DATEDIF(R37,S37,"y") + DATEDIF(V37,W37,"y") + DATEDIF(X37,Y37,"y") + SUM(AH37) &amp; " años " &amp; DATEDIF(R37,S37,"ym") + DATEDIF(V37,W37,"ym") + DATEDIF(X37,Y37,"ym") + SUM(AI37) - SUM(AM37) &amp; " meses " &amp; DATEDIF(R37,S37,"md") + DATEDIF(V37,W37,"md") + DATEDIF(X37,Y37,"md") - SUM(AN37) &amp; " días"</f>
        <v>25 años 0 meses 0 días</v>
      </c>
      <c r="G37" s="35">
        <v>0.72499999999999998</v>
      </c>
      <c r="H37" s="30" t="str">
        <f>DATEDIF(T37,S37,"y") &amp; " años " &amp; DATEDIF(T37,S37,"ym") &amp; " meses " &amp; DATEDIF(T37,S37,"md") &amp; " días"</f>
        <v>61 años 9 meses 9 días</v>
      </c>
      <c r="I37" s="30" t="str">
        <f>DATEDIF(U37,S37,"y") &amp; " años " &amp; DATEDIF(U37,S37,"ym") &amp; " meses " &amp; DATEDIF(U37,S37,"md") &amp; " días"</f>
        <v>7 años 4 meses 0 días</v>
      </c>
      <c r="J37" s="36"/>
      <c r="K37" s="37"/>
      <c r="L37" s="38"/>
      <c r="M37" s="39">
        <v>70000</v>
      </c>
      <c r="N37" s="40">
        <f>M37*G37</f>
        <v>50750</v>
      </c>
      <c r="O37" s="41"/>
      <c r="P37" s="41" t="s">
        <v>38</v>
      </c>
      <c r="Q37" s="40" t="s">
        <v>39</v>
      </c>
      <c r="R37" s="42">
        <v>37803</v>
      </c>
      <c r="S37" s="43">
        <v>45474</v>
      </c>
      <c r="T37" s="42">
        <v>22911</v>
      </c>
      <c r="U37" s="42">
        <v>42795</v>
      </c>
      <c r="V37" s="44">
        <v>34512</v>
      </c>
      <c r="W37" s="44">
        <v>35973</v>
      </c>
      <c r="X37" s="44"/>
      <c r="Y37" s="44"/>
      <c r="Z37" s="13"/>
      <c r="AA37" s="13"/>
      <c r="AB37" s="13"/>
      <c r="AC37" s="45"/>
      <c r="AD37" s="46" t="s">
        <v>58</v>
      </c>
      <c r="AE37" s="47" t="s">
        <v>41</v>
      </c>
      <c r="AF37" s="48" t="s">
        <v>42</v>
      </c>
      <c r="AH37" s="46"/>
      <c r="AI37" s="46"/>
      <c r="AJ37" s="46"/>
      <c r="AL37" s="46"/>
      <c r="AM37" s="46"/>
      <c r="AN37" s="46"/>
    </row>
    <row r="38" spans="1:40" s="15" customFormat="1" ht="39.950000000000003" customHeight="1" x14ac:dyDescent="0.25">
      <c r="A38" s="30">
        <v>20</v>
      </c>
      <c r="B38" s="30"/>
      <c r="C38" s="32" t="s">
        <v>55</v>
      </c>
      <c r="D38" s="32" t="s">
        <v>86</v>
      </c>
      <c r="E38" s="33" t="s">
        <v>87</v>
      </c>
      <c r="F38" s="34" t="str">
        <f t="shared" ref="F38" si="6">DATEDIF(R38,S38,"y") + DATEDIF(V38,W38,"y") + DATEDIF(X38,Y38,"y") + SUM(AH38) &amp; " años " &amp; DATEDIF(R38,S38,"ym") + DATEDIF(V38,W38,"ym") + DATEDIF(X38,Y38,"ym") + SUM(AI38) - SUM(AM38) &amp; " meses " &amp; DATEDIF(R38,S38,"md") + DATEDIF(V38,W38,"md") + DATEDIF(X38,Y38,"md") - SUM(AN38) &amp; " días"</f>
        <v>27 años 2 meses 6 días</v>
      </c>
      <c r="G38" s="35">
        <v>1</v>
      </c>
      <c r="H38" s="30" t="str">
        <f t="shared" ref="H38" si="7">DATEDIF(T38,S38,"y") &amp; " años " &amp; DATEDIF(T38,S38,"ym") &amp; " meses " &amp; DATEDIF(T38,S38,"md") &amp; " días"</f>
        <v>55 años 5 meses 29 días</v>
      </c>
      <c r="I38" s="30" t="str">
        <f t="shared" ref="I38" si="8">DATEDIF(U38,S38,"y") &amp; " años " &amp; DATEDIF(U38,S38,"ym") &amp; " meses " &amp; DATEDIF(U38,S38,"md") &amp; " días"</f>
        <v>8 años 4 meses 0 días</v>
      </c>
      <c r="J38" s="36"/>
      <c r="K38" s="37"/>
      <c r="L38" s="38"/>
      <c r="M38" s="39">
        <f>34575.78</f>
        <v>34575.78</v>
      </c>
      <c r="N38" s="40">
        <f>M38*G38</f>
        <v>34575.78</v>
      </c>
      <c r="O38" s="41" t="s">
        <v>88</v>
      </c>
      <c r="P38" s="41" t="s">
        <v>89</v>
      </c>
      <c r="Q38" s="40" t="s">
        <v>90</v>
      </c>
      <c r="R38" s="42">
        <v>35688</v>
      </c>
      <c r="S38" s="43">
        <v>45474</v>
      </c>
      <c r="T38" s="42">
        <v>25205</v>
      </c>
      <c r="U38" s="42">
        <v>42430</v>
      </c>
      <c r="V38" s="44">
        <v>32545</v>
      </c>
      <c r="W38" s="44">
        <v>32685</v>
      </c>
      <c r="X38" s="44"/>
      <c r="Y38" s="44"/>
      <c r="Z38" s="13"/>
      <c r="AA38" s="13"/>
      <c r="AB38" s="13"/>
      <c r="AC38" s="45"/>
      <c r="AD38" s="46" t="s">
        <v>46</v>
      </c>
      <c r="AE38" s="47" t="s">
        <v>41</v>
      </c>
      <c r="AF38" s="48" t="s">
        <v>42</v>
      </c>
      <c r="AH38" s="46">
        <v>1</v>
      </c>
      <c r="AI38" s="46">
        <v>1</v>
      </c>
      <c r="AJ38" s="46"/>
      <c r="AL38" s="46"/>
      <c r="AM38" s="46">
        <v>12</v>
      </c>
      <c r="AN38" s="46">
        <v>30</v>
      </c>
    </row>
    <row r="39" spans="1:40" s="15" customFormat="1" ht="39.950000000000003" customHeight="1" x14ac:dyDescent="0.25">
      <c r="A39" s="30">
        <v>21</v>
      </c>
      <c r="B39" s="31"/>
      <c r="C39" s="32" t="s">
        <v>91</v>
      </c>
      <c r="D39" s="32" t="s">
        <v>92</v>
      </c>
      <c r="E39" s="33" t="s">
        <v>93</v>
      </c>
      <c r="F39" s="34" t="str">
        <f>DATEDIF(R39,S39,"y") + DATEDIF(V39,W39,"y") + DATEDIF(X39,Y39,"y") + SUM(AH39) &amp; " años " &amp; DATEDIF(R39,S39,"ym") + DATEDIF(V39,W39,"ym") + DATEDIF(X39,Y39,"ym") + SUM(AI39) - SUM(AM39) &amp; " meses " &amp; DATEDIF(R39,S39,"md") + DATEDIF(V39,W39,"md") + DATEDIF(X39,Y39,"md") - SUM(AN39) &amp; " días"</f>
        <v>23 años 9 meses 0 días</v>
      </c>
      <c r="G39" s="35">
        <v>0.7</v>
      </c>
      <c r="H39" s="30" t="str">
        <f>DATEDIF(T39,S39,"y") &amp; " años " &amp; DATEDIF(T39,S39,"ym") &amp; " meses " &amp; DATEDIF(T39,S39,"md") &amp; " días"</f>
        <v>42 años 8 meses 0 días</v>
      </c>
      <c r="I39" s="30" t="str">
        <f>DATEDIF(U39,S39,"y") &amp; " años " &amp; DATEDIF(U39,S39,"ym") &amp; " meses " &amp; DATEDIF(U39,S39,"md") &amp; " días"</f>
        <v>2 años 4 meses 4 días</v>
      </c>
      <c r="J39" s="36"/>
      <c r="K39" s="37"/>
      <c r="L39" s="38"/>
      <c r="M39" s="39">
        <f>31510.27</f>
        <v>31510.27</v>
      </c>
      <c r="N39" s="40">
        <f>M39*G39</f>
        <v>22057.188999999998</v>
      </c>
      <c r="O39" s="41"/>
      <c r="P39" s="41" t="s">
        <v>38</v>
      </c>
      <c r="Q39" s="40" t="s">
        <v>39</v>
      </c>
      <c r="R39" s="42">
        <v>36800</v>
      </c>
      <c r="S39" s="43">
        <v>45474</v>
      </c>
      <c r="T39" s="42">
        <v>29890</v>
      </c>
      <c r="U39" s="42">
        <v>44619</v>
      </c>
      <c r="V39" s="44"/>
      <c r="W39" s="44"/>
      <c r="X39" s="44"/>
      <c r="Y39" s="44"/>
      <c r="Z39" s="44"/>
      <c r="AA39" s="44"/>
      <c r="AB39" s="13"/>
      <c r="AC39" s="45"/>
      <c r="AD39" s="46" t="s">
        <v>46</v>
      </c>
      <c r="AE39" s="47" t="s">
        <v>41</v>
      </c>
      <c r="AF39" s="48" t="s">
        <v>42</v>
      </c>
      <c r="AH39" s="46"/>
      <c r="AI39" s="46"/>
      <c r="AJ39" s="46"/>
      <c r="AL39" s="46"/>
      <c r="AM39" s="46"/>
      <c r="AN39" s="46"/>
    </row>
    <row r="40" spans="1:40" s="15" customFormat="1" ht="39.950000000000003" customHeight="1" x14ac:dyDescent="0.25">
      <c r="A40" s="30">
        <v>22</v>
      </c>
      <c r="B40" s="31"/>
      <c r="C40" s="32" t="s">
        <v>91</v>
      </c>
      <c r="D40" s="32" t="s">
        <v>94</v>
      </c>
      <c r="E40" s="33" t="s">
        <v>95</v>
      </c>
      <c r="F40" s="34" t="str">
        <f t="shared" ref="F40" si="9">DATEDIF(R40,S40,"y") + DATEDIF(V40,W40,"y") + DATEDIF(X40,Y40,"y") + SUM(AH40) &amp; " años " &amp; DATEDIF(R40,S40,"ym") + DATEDIF(V40,W40,"ym") + DATEDIF(X40,Y40,"ym") + SUM(AI40) - SUM(AM40) &amp; " meses " &amp; DATEDIF(R40,S40,"md") + DATEDIF(V40,W40,"md") + DATEDIF(X40,Y40,"md") - SUM(AN40) &amp; " días"</f>
        <v>27 años 10 meses 0 días</v>
      </c>
      <c r="G40" s="35">
        <v>0.8</v>
      </c>
      <c r="H40" s="30" t="str">
        <f t="shared" ref="H40:H42" si="10">DATEDIF(T40,S40,"y") &amp; " años " &amp; DATEDIF(T40,S40,"ym") &amp; " meses " &amp; DATEDIF(T40,S40,"md") &amp; " días"</f>
        <v>45 años 4 meses 21 días</v>
      </c>
      <c r="I40" s="30" t="str">
        <f t="shared" ref="I40:I42" si="11">DATEDIF(U40,S40,"y") &amp; " años " &amp; DATEDIF(U40,S40,"ym") &amp; " meses " &amp; DATEDIF(U40,S40,"md") &amp; " días"</f>
        <v>2 años 4 meses 4 días</v>
      </c>
      <c r="J40" s="36"/>
      <c r="K40" s="37"/>
      <c r="L40" s="38"/>
      <c r="M40" s="39">
        <f>31510.28</f>
        <v>31510.28</v>
      </c>
      <c r="N40" s="40">
        <f t="shared" ref="N40:N50" si="12">M40*G40</f>
        <v>25208.224000000002</v>
      </c>
      <c r="O40" s="41"/>
      <c r="P40" s="41" t="s">
        <v>38</v>
      </c>
      <c r="Q40" s="40" t="s">
        <v>39</v>
      </c>
      <c r="R40" s="42">
        <v>35309</v>
      </c>
      <c r="S40" s="43">
        <v>45474</v>
      </c>
      <c r="T40" s="42">
        <v>28896</v>
      </c>
      <c r="U40" s="42">
        <v>44619</v>
      </c>
      <c r="V40" s="44"/>
      <c r="W40" s="44"/>
      <c r="X40" s="44"/>
      <c r="Y40" s="44"/>
      <c r="Z40" s="44"/>
      <c r="AA40" s="44"/>
      <c r="AB40" s="13"/>
      <c r="AC40" s="45"/>
      <c r="AD40" s="46" t="s">
        <v>54</v>
      </c>
      <c r="AE40" s="47" t="s">
        <v>41</v>
      </c>
      <c r="AF40" s="48" t="s">
        <v>42</v>
      </c>
      <c r="AH40" s="46"/>
      <c r="AI40" s="46"/>
      <c r="AJ40" s="46"/>
      <c r="AL40" s="46"/>
      <c r="AM40" s="46"/>
      <c r="AN40" s="46"/>
    </row>
    <row r="41" spans="1:40" s="15" customFormat="1" ht="39.950000000000003" customHeight="1" x14ac:dyDescent="0.25">
      <c r="A41" s="30">
        <v>23</v>
      </c>
      <c r="B41" s="31"/>
      <c r="C41" s="32" t="s">
        <v>91</v>
      </c>
      <c r="D41" s="32" t="s">
        <v>96</v>
      </c>
      <c r="E41" s="33" t="s">
        <v>97</v>
      </c>
      <c r="F41" s="34" t="str">
        <f>DATEDIF(R41,S41,"y") + DATEDIF(V41,W41,"y") + DATEDIF(X41,Y41,"y") + DATEDIF(Z41,AA41,"y") + SUM(AH41) &amp; " años " &amp; DATEDIF(R41,S41,"ym") + DATEDIF(V41,W41,"ym") + DATEDIF(X41,Y41,"ym")  + DATEDIF(Z41,AA41,"ym") + SUM(AI41) - SUM(AM41) &amp; " meses " &amp; DATEDIF(R41,S41,"md") + DATEDIF(V41,W41,"md") + DATEDIF(X41,Y41,"md")  + DATEDIF(Z41,AA41,"md") - SUM(AN41) &amp; " días"</f>
        <v>27 años 11 meses 20 días</v>
      </c>
      <c r="G41" s="35">
        <v>0.8</v>
      </c>
      <c r="H41" s="30" t="str">
        <f t="shared" si="10"/>
        <v>52 años 6 meses 17 días</v>
      </c>
      <c r="I41" s="30" t="str">
        <f t="shared" si="11"/>
        <v>2 años 4 meses 4 días</v>
      </c>
      <c r="J41" s="36"/>
      <c r="K41" s="37"/>
      <c r="L41" s="38"/>
      <c r="M41" s="39">
        <f>31510.28</f>
        <v>31510.28</v>
      </c>
      <c r="N41" s="40">
        <f t="shared" si="12"/>
        <v>25208.224000000002</v>
      </c>
      <c r="O41" s="41"/>
      <c r="P41" s="41" t="s">
        <v>38</v>
      </c>
      <c r="Q41" s="40" t="s">
        <v>39</v>
      </c>
      <c r="R41" s="42">
        <v>39023</v>
      </c>
      <c r="S41" s="43">
        <v>45474</v>
      </c>
      <c r="T41" s="42">
        <v>26281</v>
      </c>
      <c r="U41" s="42">
        <v>44619</v>
      </c>
      <c r="V41" s="44">
        <v>32994</v>
      </c>
      <c r="W41" s="44">
        <v>34982</v>
      </c>
      <c r="X41" s="44">
        <v>35674</v>
      </c>
      <c r="Y41" s="44">
        <v>36595</v>
      </c>
      <c r="Z41" s="44">
        <v>36800</v>
      </c>
      <c r="AA41" s="44">
        <v>37656</v>
      </c>
      <c r="AB41" s="13"/>
      <c r="AC41" s="45"/>
      <c r="AD41" s="46" t="s">
        <v>54</v>
      </c>
      <c r="AE41" s="47" t="s">
        <v>41</v>
      </c>
      <c r="AF41" s="48" t="s">
        <v>42</v>
      </c>
      <c r="AH41" s="46">
        <v>1</v>
      </c>
      <c r="AI41" s="46">
        <v>1</v>
      </c>
      <c r="AJ41" s="46"/>
      <c r="AL41" s="46"/>
      <c r="AM41" s="46">
        <v>12</v>
      </c>
      <c r="AN41" s="46">
        <v>30</v>
      </c>
    </row>
    <row r="42" spans="1:40" s="15" customFormat="1" ht="39.950000000000003" customHeight="1" x14ac:dyDescent="0.25">
      <c r="A42" s="30">
        <v>24</v>
      </c>
      <c r="B42" s="31"/>
      <c r="C42" s="32" t="s">
        <v>91</v>
      </c>
      <c r="D42" s="32" t="s">
        <v>98</v>
      </c>
      <c r="E42" s="33" t="s">
        <v>99</v>
      </c>
      <c r="F42" s="34" t="str">
        <f>DATEDIF(R42,S42,"y") + DATEDIF(V42,W42,"y") + DATEDIF(X42,Y42,"y") + DATEDIF(Z42,AA42,"y") + SUM(AH42) &amp; " años " &amp; DATEDIF(R42,S42,"ym") + DATEDIF(V42,W42,"ym") + DATEDIF(X42,Y42,"ym")  + DATEDIF(Z42,AA42,"ym") + SUM(AI42) - SUM(AM42) &amp; " meses " &amp; DATEDIF(R42,S42,"md") + DATEDIF(V42,W42,"md") + DATEDIF(X42,Y42,"md")  + DATEDIF(Z42,AA42,"md") - SUM(AN42) &amp; " días"</f>
        <v>25 años 8 meses 39 días</v>
      </c>
      <c r="G42" s="35">
        <v>0.75</v>
      </c>
      <c r="H42" s="30" t="str">
        <f t="shared" si="10"/>
        <v>59 años 11 meses 13 días</v>
      </c>
      <c r="I42" s="30" t="str">
        <f t="shared" si="11"/>
        <v>2 años 4 meses 4 días</v>
      </c>
      <c r="J42" s="36"/>
      <c r="K42" s="37"/>
      <c r="L42" s="38"/>
      <c r="M42" s="39">
        <f>31510.28</f>
        <v>31510.28</v>
      </c>
      <c r="N42" s="40">
        <f t="shared" si="12"/>
        <v>23632.71</v>
      </c>
      <c r="O42" s="41"/>
      <c r="P42" s="41" t="s">
        <v>38</v>
      </c>
      <c r="Q42" s="40" t="s">
        <v>39</v>
      </c>
      <c r="R42" s="42">
        <v>37062</v>
      </c>
      <c r="S42" s="43">
        <v>45474</v>
      </c>
      <c r="T42" s="42">
        <v>23576</v>
      </c>
      <c r="U42" s="42">
        <v>44619</v>
      </c>
      <c r="V42" s="44">
        <v>31503</v>
      </c>
      <c r="W42" s="44">
        <v>32506</v>
      </c>
      <c r="X42" s="44"/>
      <c r="Y42" s="44"/>
      <c r="Z42" s="44"/>
      <c r="AA42" s="44"/>
      <c r="AB42" s="13"/>
      <c r="AC42" s="45"/>
      <c r="AD42" s="46" t="s">
        <v>58</v>
      </c>
      <c r="AE42" s="47" t="s">
        <v>41</v>
      </c>
      <c r="AF42" s="48" t="s">
        <v>42</v>
      </c>
      <c r="AH42" s="46"/>
      <c r="AI42" s="46"/>
      <c r="AJ42" s="46"/>
      <c r="AL42" s="46"/>
      <c r="AM42" s="46"/>
      <c r="AN42" s="46"/>
    </row>
    <row r="43" spans="1:40" s="15" customFormat="1" ht="39.950000000000003" customHeight="1" x14ac:dyDescent="0.25">
      <c r="A43" s="30">
        <v>25</v>
      </c>
      <c r="B43" s="31"/>
      <c r="C43" s="32" t="s">
        <v>91</v>
      </c>
      <c r="D43" s="32" t="s">
        <v>100</v>
      </c>
      <c r="E43" s="33" t="s">
        <v>101</v>
      </c>
      <c r="F43" s="34" t="str">
        <f>DATEDIF(R43,S43,"y") + DATEDIF(V43,W43,"y") + DATEDIF(X43,Y43,"y") + SUM(AH43) &amp; " años " &amp; DATEDIF(R43,S43,"ym") + DATEDIF(V43,W43,"ym") + DATEDIF(X43,Y43,"ym") + SUM(AI43) - SUM(AM43) &amp; " meses " &amp; DATEDIF(R43,S43,"md") + DATEDIF(V43,W43,"md") + DATEDIF(X43,Y43,"md") - SUM(AN43) &amp; " días"</f>
        <v>22 años 2 meses 22 días</v>
      </c>
      <c r="G43" s="35">
        <v>0.65</v>
      </c>
      <c r="H43" s="30" t="str">
        <f>DATEDIF(T43,S43,"y") &amp; " años " &amp; DATEDIF(T43,S43,"ym") &amp; " meses " &amp; DATEDIF(T43,S43,"md") &amp; " días"</f>
        <v>48 años 6 meses 25 días</v>
      </c>
      <c r="I43" s="30" t="str">
        <f>DATEDIF(U43,S43,"y") &amp; " años " &amp; DATEDIF(U43,S43,"ym") &amp; " meses " &amp; DATEDIF(U43,S43,"md") &amp; " días"</f>
        <v>2 años 4 meses 4 días</v>
      </c>
      <c r="J43" s="36"/>
      <c r="K43" s="37"/>
      <c r="L43" s="38"/>
      <c r="M43" s="39">
        <v>31510.28</v>
      </c>
      <c r="N43" s="40">
        <f t="shared" si="12"/>
        <v>20481.682000000001</v>
      </c>
      <c r="O43" s="41"/>
      <c r="P43" s="41" t="s">
        <v>38</v>
      </c>
      <c r="Q43" s="40" t="s">
        <v>39</v>
      </c>
      <c r="R43" s="42">
        <v>39630</v>
      </c>
      <c r="S43" s="43">
        <v>45474</v>
      </c>
      <c r="T43" s="42">
        <v>27734</v>
      </c>
      <c r="U43" s="42">
        <v>44619</v>
      </c>
      <c r="V43" s="44">
        <v>37288</v>
      </c>
      <c r="W43" s="44">
        <v>39561</v>
      </c>
      <c r="X43" s="44"/>
      <c r="Y43" s="44"/>
      <c r="Z43" s="44"/>
      <c r="AA43" s="44"/>
      <c r="AB43" s="13"/>
      <c r="AC43" s="45"/>
      <c r="AD43" s="46" t="s">
        <v>58</v>
      </c>
      <c r="AE43" s="47" t="s">
        <v>41</v>
      </c>
      <c r="AF43" s="48" t="s">
        <v>42</v>
      </c>
      <c r="AH43" s="46"/>
      <c r="AI43" s="46"/>
      <c r="AJ43" s="46"/>
      <c r="AL43" s="46"/>
      <c r="AM43" s="46"/>
      <c r="AN43" s="46"/>
    </row>
    <row r="44" spans="1:40" s="15" customFormat="1" ht="39.950000000000003" customHeight="1" x14ac:dyDescent="0.25">
      <c r="A44" s="30">
        <v>26</v>
      </c>
      <c r="B44" s="31"/>
      <c r="C44" s="32" t="s">
        <v>102</v>
      </c>
      <c r="D44" s="32" t="s">
        <v>103</v>
      </c>
      <c r="E44" s="33" t="s">
        <v>104</v>
      </c>
      <c r="F44" s="34" t="str">
        <f>DATEDIF(R44,S44,"y") + DATEDIF(V44,W44,"y") + DATEDIF(X44,Y44,"y") + SUM(AH44) &amp; " años " &amp; DATEDIF(R44,S44,"ym") + DATEDIF(V44,W44,"ym") + DATEDIF(X44,Y44,"ym") + SUM(AI44) - SUM(AM44) &amp; " meses " &amp; DATEDIF(R44,S44,"md") + DATEDIF(V44,W44,"md") + DATEDIF(X44,Y44,"md") - SUM(AN44) &amp; " días"</f>
        <v>22 años 1 meses 5 días</v>
      </c>
      <c r="G44" s="35">
        <v>0.65</v>
      </c>
      <c r="H44" s="30" t="str">
        <f>DATEDIF(T44,S44,"y") &amp; " años " &amp; DATEDIF(T44,S44,"ym") &amp; " meses " &amp; DATEDIF(T44,S44,"md") &amp; " días"</f>
        <v>44 años 6 meses 0 días</v>
      </c>
      <c r="I44" s="30" t="str">
        <f>DATEDIF(U44,S44,"y") &amp; " años " &amp; DATEDIF(U44,S44,"ym") &amp; " meses " &amp; DATEDIF(U44,S44,"md") &amp; " días"</f>
        <v>9 años 4 meses 4 días</v>
      </c>
      <c r="J44" s="36"/>
      <c r="K44" s="37"/>
      <c r="L44" s="38"/>
      <c r="M44" s="39">
        <f>31510.27</f>
        <v>31510.27</v>
      </c>
      <c r="N44" s="40">
        <f t="shared" si="12"/>
        <v>20481.675500000001</v>
      </c>
      <c r="O44" s="41"/>
      <c r="P44" s="41" t="s">
        <v>38</v>
      </c>
      <c r="Q44" s="40" t="s">
        <v>39</v>
      </c>
      <c r="R44" s="42">
        <v>37742</v>
      </c>
      <c r="S44" s="43">
        <v>45474</v>
      </c>
      <c r="T44" s="42">
        <v>29221</v>
      </c>
      <c r="U44" s="42">
        <v>42062</v>
      </c>
      <c r="V44" s="44">
        <v>37259</v>
      </c>
      <c r="W44" s="44">
        <v>37598</v>
      </c>
      <c r="X44" s="44"/>
      <c r="Y44" s="44"/>
      <c r="Z44" s="13"/>
      <c r="AA44" s="13"/>
      <c r="AB44" s="13"/>
      <c r="AC44" s="45"/>
      <c r="AD44" s="46" t="s">
        <v>46</v>
      </c>
      <c r="AE44" s="47" t="s">
        <v>41</v>
      </c>
      <c r="AF44" s="48" t="s">
        <v>42</v>
      </c>
      <c r="AH44" s="46">
        <v>1</v>
      </c>
      <c r="AI44" s="46"/>
      <c r="AJ44" s="46"/>
      <c r="AL44" s="46"/>
      <c r="AM44" s="46">
        <v>12</v>
      </c>
      <c r="AN44" s="46"/>
    </row>
    <row r="45" spans="1:40" s="15" customFormat="1" ht="39.950000000000003" customHeight="1" x14ac:dyDescent="0.25">
      <c r="A45" s="30">
        <v>27</v>
      </c>
      <c r="B45" s="31"/>
      <c r="C45" s="32" t="s">
        <v>102</v>
      </c>
      <c r="D45" s="32" t="s">
        <v>105</v>
      </c>
      <c r="E45" s="33" t="s">
        <v>106</v>
      </c>
      <c r="F45" s="34" t="str">
        <f>DATEDIF(R45,S45,"y") + DATEDIF(V45,W45,"y") + DATEDIF(X45,Y45,"y") + SUM(AH45) &amp; " años " &amp; DATEDIF(R45,S45,"ym") + DATEDIF(V45,W45,"ym") + DATEDIF(X45,Y45,"ym") + SUM(AI45) - SUM(AM45) &amp; " meses " &amp; DATEDIF(R45,S45,"md") + DATEDIF(V45,W45,"md") + DATEDIF(X45,Y45,"md") - SUM(AN45) &amp; " días"</f>
        <v>22 años 10 meses 0 días</v>
      </c>
      <c r="G45" s="35">
        <v>0.67500000000000004</v>
      </c>
      <c r="H45" s="30" t="str">
        <f>DATEDIF(T45,S45,"y") &amp; " años " &amp; DATEDIF(T45,S45,"ym") &amp; " meses " &amp; DATEDIF(T45,S45,"md") &amp; " días"</f>
        <v>67 años 10 meses 11 días</v>
      </c>
      <c r="I45" s="30" t="str">
        <f>DATEDIF(U45,S45,"y") &amp; " años " &amp; DATEDIF(U45,S45,"ym") &amp; " meses " &amp; DATEDIF(U45,S45,"md") &amp; " días"</f>
        <v>5 años 4 meses 0 días</v>
      </c>
      <c r="J45" s="36"/>
      <c r="K45" s="37"/>
      <c r="L45" s="38"/>
      <c r="M45" s="39">
        <f>31510.27</f>
        <v>31510.27</v>
      </c>
      <c r="N45" s="40">
        <f t="shared" si="12"/>
        <v>21269.432250000002</v>
      </c>
      <c r="O45" s="41"/>
      <c r="P45" s="41" t="s">
        <v>38</v>
      </c>
      <c r="Q45" s="40" t="s">
        <v>39</v>
      </c>
      <c r="R45" s="42">
        <v>37135</v>
      </c>
      <c r="S45" s="43">
        <v>45474</v>
      </c>
      <c r="T45" s="42">
        <v>20687</v>
      </c>
      <c r="U45" s="42">
        <v>43525</v>
      </c>
      <c r="V45" s="44"/>
      <c r="W45" s="44"/>
      <c r="X45" s="44"/>
      <c r="Y45" s="44"/>
      <c r="Z45" s="13"/>
      <c r="AA45" s="13"/>
      <c r="AB45" s="13"/>
      <c r="AC45" s="45"/>
      <c r="AD45" s="46" t="s">
        <v>46</v>
      </c>
      <c r="AE45" s="47" t="s">
        <v>41</v>
      </c>
      <c r="AF45" s="48" t="s">
        <v>42</v>
      </c>
      <c r="AH45" s="46"/>
      <c r="AI45" s="46"/>
      <c r="AJ45" s="46"/>
      <c r="AL45" s="46"/>
      <c r="AM45" s="46"/>
      <c r="AN45" s="46"/>
    </row>
    <row r="46" spans="1:40" s="15" customFormat="1" ht="39.950000000000003" customHeight="1" x14ac:dyDescent="0.25">
      <c r="A46" s="30">
        <v>28</v>
      </c>
      <c r="B46" s="30"/>
      <c r="C46" s="32" t="s">
        <v>102</v>
      </c>
      <c r="D46" s="32" t="s">
        <v>107</v>
      </c>
      <c r="E46" s="33" t="s">
        <v>108</v>
      </c>
      <c r="F46" s="34" t="str">
        <f>DATEDIF(R46,S46,"y") + DATEDIF(V46,W46,"y") + DATEDIF(X46,Y46,"y") + DATEDIF(Z46,AA46,"y") + SUM(AH46) &amp; " años " &amp; DATEDIF(R46,S46,"ym") + DATEDIF(V46,W46,"ym") + DATEDIF(X46,Y46,"ym")  + DATEDIF(Z46,AA46,"ym") + SUM(AI46) - SUM(AM46) &amp; " meses " &amp; DATEDIF(R46,S46,"md") + DATEDIF(V46,W46,"md") + DATEDIF(X46,Y46,"md")  + DATEDIF(Z46,AA46,"md") - SUM(AN46) &amp; " días"</f>
        <v>22 años 9 meses 3 días</v>
      </c>
      <c r="G46" s="35">
        <v>0.94</v>
      </c>
      <c r="H46" s="30" t="str">
        <f t="shared" ref="H46:H48" si="13">DATEDIF(T46,S46,"y") &amp; " años " &amp; DATEDIF(T46,S46,"ym") &amp; " meses " &amp; DATEDIF(T46,S46,"md") &amp; " días"</f>
        <v>51 años 3 meses 0 días</v>
      </c>
      <c r="I46" s="30" t="str">
        <f t="shared" ref="I46:I48" si="14">DATEDIF(U46,S46,"y") &amp; " años " &amp; DATEDIF(U46,S46,"ym") &amp; " meses " &amp; DATEDIF(U46,S46,"md") &amp; " días"</f>
        <v>7 años 4 meses 0 días</v>
      </c>
      <c r="J46" s="36"/>
      <c r="K46" s="37"/>
      <c r="L46" s="38"/>
      <c r="M46" s="39">
        <f>31510.28</f>
        <v>31510.28</v>
      </c>
      <c r="N46" s="40">
        <f t="shared" si="12"/>
        <v>29619.663199999995</v>
      </c>
      <c r="O46" s="41" t="s">
        <v>109</v>
      </c>
      <c r="P46" s="41" t="s">
        <v>89</v>
      </c>
      <c r="Q46" s="40" t="s">
        <v>90</v>
      </c>
      <c r="R46" s="42">
        <v>37288</v>
      </c>
      <c r="S46" s="43">
        <v>45474</v>
      </c>
      <c r="T46" s="42">
        <v>26754</v>
      </c>
      <c r="U46" s="42">
        <v>42795</v>
      </c>
      <c r="V46" s="44">
        <v>36192</v>
      </c>
      <c r="W46" s="44">
        <v>36315</v>
      </c>
      <c r="X46" s="44"/>
      <c r="Y46" s="44"/>
      <c r="Z46" s="13"/>
      <c r="AA46" s="13"/>
      <c r="AB46" s="13"/>
      <c r="AC46" s="45"/>
      <c r="AD46" s="46" t="s">
        <v>58</v>
      </c>
      <c r="AE46" s="47" t="s">
        <v>41</v>
      </c>
      <c r="AF46" s="48" t="s">
        <v>42</v>
      </c>
      <c r="AH46" s="46"/>
      <c r="AI46" s="46"/>
      <c r="AJ46" s="46"/>
      <c r="AL46" s="46"/>
      <c r="AM46" s="46"/>
      <c r="AN46" s="46"/>
    </row>
    <row r="47" spans="1:40" s="15" customFormat="1" ht="39.950000000000003" customHeight="1" x14ac:dyDescent="0.25">
      <c r="A47" s="30">
        <v>29</v>
      </c>
      <c r="B47" s="30"/>
      <c r="C47" s="32" t="s">
        <v>110</v>
      </c>
      <c r="D47" s="32" t="s">
        <v>111</v>
      </c>
      <c r="E47" s="50" t="s">
        <v>112</v>
      </c>
      <c r="F47" s="34" t="str">
        <f t="shared" ref="F47" si="15">DATEDIF(R47,S47,"y") + DATEDIF(V47,W47,"y") + DATEDIF(X47,Y47,"y") + SUM(AH47) &amp; " años " &amp; DATEDIF(R47,S47,"ym") + DATEDIF(V47,W47,"ym") + DATEDIF(X47,Y47,"ym") + SUM(AI47) - SUM(AM47) &amp; " meses " &amp; DATEDIF(R47,S47,"md") + DATEDIF(V47,W47,"md") + DATEDIF(X47,Y47,"md") - SUM(AN47) &amp; " días"</f>
        <v>24 años 0 meses 5 días</v>
      </c>
      <c r="G47" s="35">
        <v>0.7</v>
      </c>
      <c r="H47" s="30" t="str">
        <f t="shared" si="13"/>
        <v>58 años 10 meses 11 días</v>
      </c>
      <c r="I47" s="30" t="str">
        <f t="shared" si="14"/>
        <v>8 años 2 meses 5 días</v>
      </c>
      <c r="J47" s="36"/>
      <c r="K47" s="37"/>
      <c r="L47" s="38"/>
      <c r="M47" s="51">
        <v>31510.27</v>
      </c>
      <c r="N47" s="40">
        <f t="shared" si="12"/>
        <v>22057.188999999998</v>
      </c>
      <c r="O47" s="41" t="s">
        <v>113</v>
      </c>
      <c r="P47" s="41" t="s">
        <v>38</v>
      </c>
      <c r="Q47" s="40" t="s">
        <v>114</v>
      </c>
      <c r="R47" s="42">
        <v>36647</v>
      </c>
      <c r="S47" s="43">
        <v>45418</v>
      </c>
      <c r="T47" s="42">
        <v>23918</v>
      </c>
      <c r="U47" s="42">
        <v>42430</v>
      </c>
      <c r="V47" s="44"/>
      <c r="W47" s="44"/>
      <c r="X47" s="44"/>
      <c r="Y47" s="44"/>
      <c r="Z47" s="13"/>
      <c r="AA47" s="13"/>
      <c r="AB47" s="13"/>
      <c r="AC47" s="45"/>
      <c r="AD47" s="46" t="s">
        <v>40</v>
      </c>
      <c r="AE47" s="47" t="s">
        <v>41</v>
      </c>
      <c r="AF47" s="48" t="s">
        <v>42</v>
      </c>
      <c r="AH47" s="46"/>
      <c r="AI47" s="46"/>
      <c r="AJ47" s="46"/>
      <c r="AL47" s="46"/>
      <c r="AM47" s="46"/>
      <c r="AN47" s="46"/>
    </row>
    <row r="48" spans="1:40" s="15" customFormat="1" ht="39.950000000000003" customHeight="1" x14ac:dyDescent="0.25">
      <c r="A48" s="30">
        <v>30</v>
      </c>
      <c r="B48" s="30"/>
      <c r="C48" s="32" t="s">
        <v>110</v>
      </c>
      <c r="D48" s="32" t="s">
        <v>115</v>
      </c>
      <c r="E48" s="50" t="s">
        <v>116</v>
      </c>
      <c r="F48" s="34" t="str">
        <f t="shared" ref="F48" si="16">DATEDIF(R48,S48,"y") + DATEDIF(V48,W48,"y") + DATEDIF(X48,Y48,"y") + SUM(AH48) &amp; " años " &amp; DATEDIF(R48,S48,"ym") + DATEDIF(V48,W48,"ym") + DATEDIF(X48,Y48,"ym") + SUM(AI48) - SUM(AM48) &amp; " meses " &amp; DATEDIF(R48,S48,"md") + DATEDIF(V48,W48,"md") + DATEDIF(X48,Y48,"md") - SUM(AN48) &amp; " días"</f>
        <v>24 años 0 meses 6 días</v>
      </c>
      <c r="G48" s="35">
        <v>0.7</v>
      </c>
      <c r="H48" s="30" t="str">
        <f t="shared" si="13"/>
        <v>45 años 6 meses 21 días</v>
      </c>
      <c r="I48" s="30" t="str">
        <f t="shared" si="14"/>
        <v>7 años 1 meses 15 días</v>
      </c>
      <c r="J48" s="36"/>
      <c r="K48" s="37"/>
      <c r="L48" s="38"/>
      <c r="M48" s="51">
        <v>31510.27</v>
      </c>
      <c r="N48" s="40">
        <f t="shared" si="12"/>
        <v>22057.188999999998</v>
      </c>
      <c r="O48" s="41" t="s">
        <v>113</v>
      </c>
      <c r="P48" s="41" t="s">
        <v>38</v>
      </c>
      <c r="Q48" s="40" t="s">
        <v>114</v>
      </c>
      <c r="R48" s="42">
        <v>39023</v>
      </c>
      <c r="S48" s="43">
        <v>45398</v>
      </c>
      <c r="T48" s="42">
        <v>28759</v>
      </c>
      <c r="U48" s="42">
        <v>42795</v>
      </c>
      <c r="V48" s="44">
        <v>36617</v>
      </c>
      <c r="W48" s="44">
        <v>39013</v>
      </c>
      <c r="X48" s="44"/>
      <c r="Y48" s="44"/>
      <c r="Z48" s="13"/>
      <c r="AA48" s="13"/>
      <c r="AB48" s="13"/>
      <c r="AC48" s="45"/>
      <c r="AD48" s="46" t="s">
        <v>58</v>
      </c>
      <c r="AE48" s="47" t="s">
        <v>41</v>
      </c>
      <c r="AF48" s="48" t="s">
        <v>42</v>
      </c>
      <c r="AH48" s="46">
        <v>1</v>
      </c>
      <c r="AI48" s="46">
        <v>1</v>
      </c>
      <c r="AJ48" s="46"/>
      <c r="AL48" s="46"/>
      <c r="AM48" s="46">
        <v>12</v>
      </c>
      <c r="AN48" s="46">
        <v>30</v>
      </c>
    </row>
    <row r="49" spans="1:40" s="15" customFormat="1" ht="39.950000000000003" customHeight="1" x14ac:dyDescent="0.25">
      <c r="A49" s="30">
        <v>31</v>
      </c>
      <c r="B49" s="30"/>
      <c r="C49" s="32" t="s">
        <v>117</v>
      </c>
      <c r="D49" s="32" t="s">
        <v>118</v>
      </c>
      <c r="E49" s="33" t="s">
        <v>119</v>
      </c>
      <c r="F49" s="34" t="str">
        <f>DATEDIF(R49,S49,"y") + DATEDIF(V49,W49,"y") + DATEDIF(X49,Y49,"y") + SUM(AH49) &amp; " años " &amp; DATEDIF(R49,S49,"ym") + DATEDIF(V49,W49,"ym") + DATEDIF(X49,Y49,"ym") + SUM(AI49) - SUM(AM49) &amp; " meses " &amp; DATEDIF(R49,S49,"md") + DATEDIF(V49,W49,"md") + DATEDIF(X49,Y49,"md") - SUM(AN49) &amp; " días"</f>
        <v>23 años 4 meses 29 días</v>
      </c>
      <c r="G49" s="35">
        <v>1</v>
      </c>
      <c r="H49" s="30" t="str">
        <f>DATEDIF(T49,S49,"y") &amp; " años " &amp; DATEDIF(T49,S49,"ym") &amp; " meses " &amp; DATEDIF(T49,S49,"md") &amp; " días"</f>
        <v>53 años 1 meses 2 días</v>
      </c>
      <c r="I49" s="30" t="str">
        <f>DATEDIF(U49,S49,"y") &amp; " años " &amp; DATEDIF(U49,S49,"ym") &amp; " meses " &amp; DATEDIF(U49,S49,"md") &amp; " días"</f>
        <v>17 años 4 meses 0 días</v>
      </c>
      <c r="J49" s="36" t="s">
        <v>77</v>
      </c>
      <c r="K49" s="37"/>
      <c r="L49" s="38"/>
      <c r="M49" s="39">
        <f>28765.02</f>
        <v>28765.02</v>
      </c>
      <c r="N49" s="40">
        <f t="shared" si="12"/>
        <v>28765.02</v>
      </c>
      <c r="O49" s="41" t="s">
        <v>88</v>
      </c>
      <c r="P49" s="41" t="s">
        <v>89</v>
      </c>
      <c r="Q49" s="40" t="s">
        <v>90</v>
      </c>
      <c r="R49" s="42">
        <v>37316</v>
      </c>
      <c r="S49" s="43">
        <v>45474</v>
      </c>
      <c r="T49" s="42">
        <v>26082</v>
      </c>
      <c r="U49" s="42">
        <v>39142</v>
      </c>
      <c r="V49" s="44">
        <v>34182</v>
      </c>
      <c r="W49" s="44">
        <v>34333</v>
      </c>
      <c r="X49" s="44">
        <v>34900</v>
      </c>
      <c r="Y49" s="44">
        <v>35144</v>
      </c>
      <c r="Z49" s="13"/>
      <c r="AA49" s="13"/>
      <c r="AB49" s="13"/>
      <c r="AC49" s="45"/>
      <c r="AD49" s="46" t="s">
        <v>54</v>
      </c>
      <c r="AE49" s="47" t="s">
        <v>41</v>
      </c>
      <c r="AF49" s="48" t="s">
        <v>42</v>
      </c>
      <c r="AH49" s="46">
        <v>1</v>
      </c>
      <c r="AI49" s="46"/>
      <c r="AJ49" s="46"/>
      <c r="AL49" s="46"/>
      <c r="AM49" s="46">
        <v>12</v>
      </c>
      <c r="AN49" s="46"/>
    </row>
    <row r="50" spans="1:40" s="15" customFormat="1" ht="39.950000000000003" customHeight="1" x14ac:dyDescent="0.25">
      <c r="A50" s="30">
        <v>32</v>
      </c>
      <c r="B50" s="30"/>
      <c r="C50" s="32" t="s">
        <v>117</v>
      </c>
      <c r="D50" s="32" t="s">
        <v>120</v>
      </c>
      <c r="E50" s="33" t="s">
        <v>121</v>
      </c>
      <c r="F50" s="34" t="str">
        <f>DATEDIF(R50,S50,"y") + DATEDIF(V50,W50,"y") + DATEDIF(X50,Y50,"y") + DATEDIF(Z50,AA50,"y") + SUM(AH50) &amp; " años " &amp; DATEDIF(R50,S50,"ym") + DATEDIF(V50,W50,"ym") + DATEDIF(X50,Y50,"ym")  + DATEDIF(Z50,AA50,"ym") + SUM(AI50) - SUM(AM50) &amp; " meses " &amp; DATEDIF(R50,S50,"md") + DATEDIF(V50,W50,"md") + DATEDIF(X50,Y50,"md")  + DATEDIF(Z50,AA50,"md") - SUM(AN50) &amp; " días"</f>
        <v>21 años 7 meses 25 días</v>
      </c>
      <c r="G50" s="35">
        <v>1</v>
      </c>
      <c r="H50" s="30" t="str">
        <f t="shared" ref="H50" si="17">DATEDIF(T50,S50,"y") &amp; " años " &amp; DATEDIF(T50,S50,"ym") &amp; " meses " &amp; DATEDIF(T50,S50,"md") &amp; " días"</f>
        <v>59 años 7 meses 3 días</v>
      </c>
      <c r="I50" s="30" t="str">
        <f t="shared" ref="I50" si="18">DATEDIF(U50,S50,"y") &amp; " años " &amp; DATEDIF(U50,S50,"ym") &amp; " meses " &amp; DATEDIF(U50,S50,"md") &amp; " días"</f>
        <v>6 años 4 meses 4 días</v>
      </c>
      <c r="J50" s="36"/>
      <c r="K50" s="37"/>
      <c r="L50" s="38"/>
      <c r="M50" s="39">
        <f>28765.02</f>
        <v>28765.02</v>
      </c>
      <c r="N50" s="40">
        <f t="shared" si="12"/>
        <v>28765.02</v>
      </c>
      <c r="O50" s="41" t="s">
        <v>88</v>
      </c>
      <c r="P50" s="41" t="s">
        <v>89</v>
      </c>
      <c r="Q50" s="40" t="s">
        <v>90</v>
      </c>
      <c r="R50" s="42">
        <v>41183</v>
      </c>
      <c r="S50" s="43">
        <v>45474</v>
      </c>
      <c r="T50" s="42">
        <v>23709</v>
      </c>
      <c r="U50" s="42">
        <v>43158</v>
      </c>
      <c r="V50" s="44">
        <v>34001</v>
      </c>
      <c r="W50" s="44">
        <v>34407</v>
      </c>
      <c r="X50" s="44">
        <v>36254</v>
      </c>
      <c r="Y50" s="44">
        <v>38202</v>
      </c>
      <c r="Z50" s="13">
        <v>39393</v>
      </c>
      <c r="AA50" s="13">
        <v>40652</v>
      </c>
      <c r="AB50" s="13"/>
      <c r="AC50" s="45"/>
      <c r="AD50" s="46" t="s">
        <v>58</v>
      </c>
      <c r="AE50" s="47" t="s">
        <v>41</v>
      </c>
      <c r="AF50" s="48" t="s">
        <v>42</v>
      </c>
      <c r="AH50" s="46">
        <v>1</v>
      </c>
      <c r="AI50" s="46">
        <v>1</v>
      </c>
      <c r="AJ50" s="46"/>
      <c r="AL50" s="46"/>
      <c r="AM50" s="46">
        <v>12</v>
      </c>
      <c r="AN50" s="46">
        <v>30</v>
      </c>
    </row>
    <row r="52" spans="1:40" s="12" customFormat="1" ht="15" hidden="1" customHeight="1" x14ac:dyDescent="0.25">
      <c r="A52" s="52" t="s">
        <v>122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4"/>
      <c r="O52" s="55"/>
      <c r="P52" s="56"/>
      <c r="Q52" s="56"/>
      <c r="R52" s="56"/>
      <c r="S52" s="11"/>
      <c r="T52" s="11"/>
      <c r="Z52" s="13"/>
      <c r="AA52" s="13"/>
      <c r="AB52" s="13"/>
      <c r="AD52" s="14"/>
      <c r="AG52" s="15"/>
      <c r="AH52" s="57" t="s">
        <v>7</v>
      </c>
      <c r="AI52" s="58"/>
      <c r="AJ52" s="59"/>
      <c r="AL52" s="57" t="s">
        <v>8</v>
      </c>
      <c r="AM52" s="58"/>
      <c r="AN52" s="59"/>
    </row>
    <row r="53" spans="1:40" s="29" customFormat="1" ht="42.75" hidden="1" customHeight="1" x14ac:dyDescent="0.25">
      <c r="A53" s="17" t="s">
        <v>9</v>
      </c>
      <c r="B53" s="17" t="s">
        <v>10</v>
      </c>
      <c r="C53" s="18" t="s">
        <v>11</v>
      </c>
      <c r="D53" s="18" t="s">
        <v>12</v>
      </c>
      <c r="E53" s="17" t="s">
        <v>13</v>
      </c>
      <c r="F53" s="19" t="s">
        <v>14</v>
      </c>
      <c r="G53" s="19" t="s">
        <v>15</v>
      </c>
      <c r="H53" s="18" t="s">
        <v>16</v>
      </c>
      <c r="I53" s="20" t="s">
        <v>17</v>
      </c>
      <c r="J53" s="21" t="s">
        <v>123</v>
      </c>
      <c r="K53" s="22"/>
      <c r="L53" s="18"/>
      <c r="M53" s="24" t="s">
        <v>20</v>
      </c>
      <c r="N53" s="24" t="s">
        <v>124</v>
      </c>
      <c r="O53" s="24"/>
      <c r="P53" s="24"/>
      <c r="Q53" s="24"/>
      <c r="R53" s="24"/>
      <c r="S53" s="24" t="s">
        <v>25</v>
      </c>
      <c r="T53" s="24" t="s">
        <v>26</v>
      </c>
      <c r="U53" s="24" t="s">
        <v>27</v>
      </c>
      <c r="V53" s="24" t="s">
        <v>18</v>
      </c>
      <c r="W53" s="24" t="s">
        <v>25</v>
      </c>
      <c r="X53" s="24" t="s">
        <v>26</v>
      </c>
      <c r="Y53" s="24" t="s">
        <v>25</v>
      </c>
      <c r="Z53" s="24" t="s">
        <v>26</v>
      </c>
      <c r="AA53" s="13"/>
      <c r="AB53" s="13"/>
      <c r="AC53" s="27"/>
      <c r="AD53" s="60" t="s">
        <v>28</v>
      </c>
      <c r="AE53" s="60" t="s">
        <v>29</v>
      </c>
      <c r="AF53" s="60" t="s">
        <v>30</v>
      </c>
      <c r="AG53" s="15"/>
      <c r="AH53" s="61" t="s">
        <v>31</v>
      </c>
      <c r="AI53" s="61" t="s">
        <v>32</v>
      </c>
      <c r="AJ53" s="61" t="s">
        <v>33</v>
      </c>
      <c r="AK53" s="15"/>
      <c r="AL53" s="61" t="s">
        <v>31</v>
      </c>
      <c r="AM53" s="61" t="s">
        <v>32</v>
      </c>
      <c r="AN53" s="61" t="s">
        <v>34</v>
      </c>
    </row>
    <row r="54" spans="1:40" s="15" customFormat="1" ht="15" hidden="1" customHeight="1" x14ac:dyDescent="0.25">
      <c r="A54" s="30">
        <v>0</v>
      </c>
      <c r="B54" s="30"/>
      <c r="C54" s="62"/>
      <c r="D54" s="63"/>
      <c r="E54" s="64"/>
      <c r="F54" s="30"/>
      <c r="G54" s="65"/>
      <c r="H54" s="30"/>
      <c r="I54" s="30"/>
      <c r="J54" s="66"/>
      <c r="K54" s="66"/>
      <c r="L54" s="40"/>
      <c r="M54" s="40"/>
      <c r="N54" s="40"/>
      <c r="O54" s="40"/>
      <c r="P54" s="40"/>
      <c r="Q54" s="40"/>
      <c r="R54" s="40"/>
      <c r="S54" s="44"/>
      <c r="T54" s="44"/>
      <c r="U54" s="44"/>
      <c r="V54" s="44"/>
      <c r="W54" s="44"/>
      <c r="X54" s="44"/>
      <c r="Y54" s="44"/>
      <c r="Z54" s="44"/>
      <c r="AA54" s="13"/>
      <c r="AB54" s="13"/>
      <c r="AC54" s="45"/>
      <c r="AD54" s="46"/>
      <c r="AE54" s="47"/>
      <c r="AF54" s="67"/>
      <c r="AH54" s="46"/>
      <c r="AI54" s="46"/>
      <c r="AJ54" s="46"/>
      <c r="AL54" s="46"/>
      <c r="AM54" s="46"/>
      <c r="AN54" s="46"/>
    </row>
    <row r="55" spans="1:40" s="79" customFormat="1" ht="15" hidden="1" customHeight="1" x14ac:dyDescent="0.25">
      <c r="A55" s="68" t="s">
        <v>125</v>
      </c>
      <c r="B55" s="69"/>
      <c r="C55" s="69"/>
      <c r="D55" s="69"/>
      <c r="E55" s="69"/>
      <c r="F55" s="69"/>
      <c r="G55" s="70"/>
      <c r="H55" s="71">
        <f>A54</f>
        <v>0</v>
      </c>
      <c r="I55" s="68" t="s">
        <v>126</v>
      </c>
      <c r="J55" s="69"/>
      <c r="K55" s="69"/>
      <c r="L55" s="70"/>
      <c r="M55" s="72">
        <f>SUM(M54)</f>
        <v>0</v>
      </c>
      <c r="N55" s="73"/>
      <c r="O55" s="73"/>
      <c r="P55" s="73"/>
      <c r="Q55" s="74"/>
      <c r="R55" s="74"/>
      <c r="S55" s="75"/>
      <c r="T55" s="75"/>
      <c r="U55" s="76"/>
      <c r="V55" s="77"/>
      <c r="W55" s="77"/>
      <c r="X55" s="77"/>
      <c r="Y55" s="77"/>
      <c r="Z55" s="77"/>
      <c r="AA55" s="13"/>
      <c r="AB55" s="13"/>
      <c r="AC55" s="77"/>
      <c r="AD55" s="78"/>
      <c r="AE55" s="77"/>
      <c r="AF55" s="77"/>
      <c r="AG55" s="15"/>
    </row>
    <row r="56" spans="1:40" hidden="1" x14ac:dyDescent="0.25"/>
    <row r="57" spans="1:40" s="12" customFormat="1" x14ac:dyDescent="0.25">
      <c r="A57" s="9" t="s">
        <v>122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0"/>
      <c r="S57" s="11"/>
      <c r="T57" s="11"/>
      <c r="Z57" s="13"/>
      <c r="AA57" s="13"/>
      <c r="AB57" s="13"/>
      <c r="AD57" s="14"/>
      <c r="AG57" s="15"/>
      <c r="AH57" s="16" t="s">
        <v>7</v>
      </c>
      <c r="AI57" s="16"/>
      <c r="AJ57" s="16"/>
      <c r="AL57" s="16" t="s">
        <v>8</v>
      </c>
      <c r="AM57" s="16"/>
      <c r="AN57" s="16"/>
    </row>
    <row r="58" spans="1:40" s="29" customFormat="1" ht="30" customHeight="1" x14ac:dyDescent="0.25">
      <c r="A58" s="17" t="s">
        <v>9</v>
      </c>
      <c r="B58" s="17" t="s">
        <v>10</v>
      </c>
      <c r="C58" s="18" t="s">
        <v>11</v>
      </c>
      <c r="D58" s="18" t="s">
        <v>12</v>
      </c>
      <c r="E58" s="17" t="s">
        <v>13</v>
      </c>
      <c r="F58" s="19" t="s">
        <v>14</v>
      </c>
      <c r="G58" s="19" t="s">
        <v>15</v>
      </c>
      <c r="H58" s="18" t="s">
        <v>16</v>
      </c>
      <c r="I58" s="20" t="s">
        <v>17</v>
      </c>
      <c r="J58" s="21" t="s">
        <v>18</v>
      </c>
      <c r="K58" s="22"/>
      <c r="L58" s="23" t="s">
        <v>19</v>
      </c>
      <c r="M58" s="24" t="s">
        <v>20</v>
      </c>
      <c r="N58" s="24" t="s">
        <v>21</v>
      </c>
      <c r="O58" s="24" t="s">
        <v>22</v>
      </c>
      <c r="P58" s="24" t="s">
        <v>22</v>
      </c>
      <c r="Q58" s="24" t="s">
        <v>23</v>
      </c>
      <c r="R58" s="24" t="s">
        <v>24</v>
      </c>
      <c r="S58" s="25" t="s">
        <v>25</v>
      </c>
      <c r="T58" s="25" t="s">
        <v>26</v>
      </c>
      <c r="U58" s="26" t="s">
        <v>27</v>
      </c>
      <c r="V58" s="18" t="s">
        <v>18</v>
      </c>
      <c r="W58" s="25" t="s">
        <v>25</v>
      </c>
      <c r="X58" s="25" t="s">
        <v>26</v>
      </c>
      <c r="Y58" s="25" t="s">
        <v>25</v>
      </c>
      <c r="Z58" s="25" t="s">
        <v>26</v>
      </c>
      <c r="AA58" s="13"/>
      <c r="AB58" s="13"/>
      <c r="AC58" s="27"/>
      <c r="AD58" s="25" t="s">
        <v>28</v>
      </c>
      <c r="AE58" s="25" t="s">
        <v>29</v>
      </c>
      <c r="AF58" s="25" t="s">
        <v>30</v>
      </c>
      <c r="AG58" s="15"/>
      <c r="AH58" s="28" t="s">
        <v>31</v>
      </c>
      <c r="AI58" s="28" t="s">
        <v>32</v>
      </c>
      <c r="AJ58" s="28" t="s">
        <v>33</v>
      </c>
      <c r="AK58" s="15"/>
      <c r="AL58" s="28" t="s">
        <v>31</v>
      </c>
      <c r="AM58" s="28" t="s">
        <v>32</v>
      </c>
      <c r="AN58" s="28" t="s">
        <v>34</v>
      </c>
    </row>
    <row r="59" spans="1:40" s="15" customFormat="1" ht="39.950000000000003" customHeight="1" x14ac:dyDescent="0.25">
      <c r="A59" s="30">
        <v>1</v>
      </c>
      <c r="B59" s="31"/>
      <c r="C59" s="32" t="s">
        <v>127</v>
      </c>
      <c r="D59" s="32" t="s">
        <v>128</v>
      </c>
      <c r="E59" s="33" t="s">
        <v>129</v>
      </c>
      <c r="F59" s="34" t="str">
        <f t="shared" ref="F59" si="19">DATEDIF(R59,S59,"y") + DATEDIF(V59,W59,"y") + DATEDIF(X59,Y59,"y") + SUM(AH59) &amp; " años " &amp; DATEDIF(R59,S59,"ym") + DATEDIF(V59,W59,"ym") + DATEDIF(X59,Y59,"ym") + SUM(AI59) - SUM(AM59) &amp; " meses " &amp; DATEDIF(R59,S59,"md") + DATEDIF(V59,W59,"md") + DATEDIF(X59,Y59,"md") - SUM(AN59) &amp; " días"</f>
        <v>31 años 5 meses 0 días</v>
      </c>
      <c r="G59" s="80">
        <v>1</v>
      </c>
      <c r="H59" s="30" t="str">
        <f t="shared" ref="H59:H65" si="20">DATEDIF(T59,S59,"y") &amp; " años " &amp; DATEDIF(T59,S59,"ym") &amp; " meses " &amp; DATEDIF(T59,S59,"md") &amp; " días"</f>
        <v>51 años 8 meses 7 días</v>
      </c>
      <c r="I59" s="30" t="str">
        <f t="shared" ref="I59:I65" si="21">DATEDIF(U59,S59,"y") &amp; " años " &amp; DATEDIF(U59,S59,"ym") &amp; " meses " &amp; DATEDIF(U59,S59,"md") &amp; " días"</f>
        <v>8 años 4 meses 4 días</v>
      </c>
      <c r="J59" s="36"/>
      <c r="K59" s="37"/>
      <c r="L59" s="38"/>
      <c r="M59" s="39">
        <v>150000</v>
      </c>
      <c r="N59" s="40">
        <f t="shared" ref="N59:N76" si="22">M59*G59</f>
        <v>150000</v>
      </c>
      <c r="O59" s="41" t="s">
        <v>130</v>
      </c>
      <c r="P59" s="41" t="s">
        <v>38</v>
      </c>
      <c r="Q59" s="40" t="s">
        <v>39</v>
      </c>
      <c r="R59" s="42">
        <v>34001</v>
      </c>
      <c r="S59" s="43">
        <v>45474</v>
      </c>
      <c r="T59" s="42">
        <v>26596</v>
      </c>
      <c r="U59" s="42">
        <v>42427</v>
      </c>
      <c r="V59" s="44"/>
      <c r="W59" s="44"/>
      <c r="X59" s="44"/>
      <c r="Y59" s="44"/>
      <c r="Z59" s="13"/>
      <c r="AA59" s="13"/>
      <c r="AB59" s="13"/>
      <c r="AC59" s="45"/>
      <c r="AD59" s="46" t="s">
        <v>46</v>
      </c>
      <c r="AE59" s="47" t="s">
        <v>41</v>
      </c>
      <c r="AF59" s="48" t="s">
        <v>42</v>
      </c>
      <c r="AH59" s="46"/>
      <c r="AI59" s="46"/>
      <c r="AJ59" s="46"/>
      <c r="AL59" s="46"/>
      <c r="AM59" s="46"/>
      <c r="AN59" s="46"/>
    </row>
    <row r="60" spans="1:40" s="15" customFormat="1" ht="39.950000000000003" customHeight="1" x14ac:dyDescent="0.25">
      <c r="A60" s="30">
        <v>2</v>
      </c>
      <c r="B60" s="31"/>
      <c r="C60" s="32" t="s">
        <v>131</v>
      </c>
      <c r="D60" s="32" t="s">
        <v>132</v>
      </c>
      <c r="E60" s="33" t="s">
        <v>133</v>
      </c>
      <c r="F60" s="34" t="str">
        <f t="shared" ref="F60:F76" si="23">DATEDIF(R60,S60,"y") + DATEDIF(V60,W60,"y") + DATEDIF(X60,Y60,"y") + SUM(AH60) &amp; " años " &amp; DATEDIF(R60,S60,"ym") + DATEDIF(V60,W60,"ym") + DATEDIF(X60,Y60,"ym") + SUM(AI60) - SUM(AM60) &amp; " meses " &amp; DATEDIF(R60,S60,"md") + DATEDIF(V60,W60,"md") + DATEDIF(X60,Y60,"md") - SUM(AN60) &amp; " días"</f>
        <v>40 años 4 meses 0 días</v>
      </c>
      <c r="G60" s="80">
        <v>1</v>
      </c>
      <c r="H60" s="30" t="str">
        <f t="shared" si="20"/>
        <v>60 años 3 meses 14 días</v>
      </c>
      <c r="I60" s="30" t="str">
        <f t="shared" si="21"/>
        <v>6 años 4 meses 4 días</v>
      </c>
      <c r="J60" s="36"/>
      <c r="K60" s="37"/>
      <c r="L60" s="38"/>
      <c r="M60" s="39">
        <v>70000</v>
      </c>
      <c r="N60" s="40">
        <f t="shared" si="22"/>
        <v>70000</v>
      </c>
      <c r="O60" s="41"/>
      <c r="P60" s="41" t="s">
        <v>38</v>
      </c>
      <c r="Q60" s="40" t="s">
        <v>39</v>
      </c>
      <c r="R60" s="42">
        <v>30742</v>
      </c>
      <c r="S60" s="43">
        <v>45474</v>
      </c>
      <c r="T60" s="42">
        <v>23453</v>
      </c>
      <c r="U60" s="42">
        <v>43158</v>
      </c>
      <c r="V60" s="44"/>
      <c r="W60" s="44"/>
      <c r="X60" s="44"/>
      <c r="Y60" s="44"/>
      <c r="Z60" s="13"/>
      <c r="AA60" s="13"/>
      <c r="AB60" s="13"/>
      <c r="AC60" s="45"/>
      <c r="AD60" s="46" t="s">
        <v>46</v>
      </c>
      <c r="AE60" s="47" t="s">
        <v>41</v>
      </c>
      <c r="AF60" s="48" t="s">
        <v>42</v>
      </c>
      <c r="AH60" s="46"/>
      <c r="AI60" s="46"/>
      <c r="AJ60" s="46"/>
      <c r="AL60" s="46"/>
      <c r="AM60" s="46"/>
      <c r="AN60" s="46"/>
    </row>
    <row r="61" spans="1:40" s="15" customFormat="1" ht="39.950000000000003" customHeight="1" x14ac:dyDescent="0.25">
      <c r="A61" s="30">
        <v>3</v>
      </c>
      <c r="B61" s="31"/>
      <c r="C61" s="32" t="s">
        <v>134</v>
      </c>
      <c r="D61" s="32" t="s">
        <v>135</v>
      </c>
      <c r="E61" s="33" t="s">
        <v>136</v>
      </c>
      <c r="F61" s="34" t="str">
        <f t="shared" si="23"/>
        <v>32 años 5 meses 15 días</v>
      </c>
      <c r="G61" s="80">
        <v>0.91</v>
      </c>
      <c r="H61" s="30" t="str">
        <f t="shared" si="20"/>
        <v>53 años 10 meses 19 días</v>
      </c>
      <c r="I61" s="30" t="str">
        <f t="shared" si="21"/>
        <v>5 años 4 meses 4 días</v>
      </c>
      <c r="J61" s="36"/>
      <c r="K61" s="37"/>
      <c r="L61" s="38"/>
      <c r="M61" s="39">
        <v>70000</v>
      </c>
      <c r="N61" s="40">
        <f t="shared" si="22"/>
        <v>63700</v>
      </c>
      <c r="O61" s="41"/>
      <c r="P61" s="41" t="s">
        <v>38</v>
      </c>
      <c r="Q61" s="40" t="s">
        <v>39</v>
      </c>
      <c r="R61" s="42">
        <v>33619</v>
      </c>
      <c r="S61" s="43">
        <v>45474</v>
      </c>
      <c r="T61" s="42">
        <v>25792</v>
      </c>
      <c r="U61" s="42">
        <v>43523</v>
      </c>
      <c r="V61" s="44"/>
      <c r="W61" s="44"/>
      <c r="X61" s="44"/>
      <c r="Y61" s="44"/>
      <c r="Z61" s="13"/>
      <c r="AA61" s="13"/>
      <c r="AB61" s="13"/>
      <c r="AC61" s="45"/>
      <c r="AD61" s="46" t="s">
        <v>137</v>
      </c>
      <c r="AE61" s="47" t="s">
        <v>41</v>
      </c>
      <c r="AF61" s="48" t="s">
        <v>42</v>
      </c>
      <c r="AH61" s="46"/>
      <c r="AI61" s="46"/>
      <c r="AJ61" s="46"/>
      <c r="AL61" s="46"/>
      <c r="AM61" s="46"/>
      <c r="AN61" s="46"/>
    </row>
    <row r="62" spans="1:40" s="15" customFormat="1" ht="39.950000000000003" customHeight="1" x14ac:dyDescent="0.25">
      <c r="A62" s="30">
        <v>4</v>
      </c>
      <c r="B62" s="31"/>
      <c r="C62" s="32" t="s">
        <v>134</v>
      </c>
      <c r="D62" s="32" t="s">
        <v>138</v>
      </c>
      <c r="E62" s="33" t="s">
        <v>139</v>
      </c>
      <c r="F62" s="34" t="str">
        <f t="shared" si="23"/>
        <v>31 años 4 meses 0 días</v>
      </c>
      <c r="G62" s="80">
        <v>0.88</v>
      </c>
      <c r="H62" s="30" t="str">
        <f t="shared" si="20"/>
        <v>52 años 11 meses 17 días</v>
      </c>
      <c r="I62" s="30" t="str">
        <f t="shared" si="21"/>
        <v>5 años 4 meses 4 días</v>
      </c>
      <c r="J62" s="36"/>
      <c r="K62" s="37"/>
      <c r="L62" s="38"/>
      <c r="M62" s="39">
        <f>39234.82</f>
        <v>39234.82</v>
      </c>
      <c r="N62" s="40">
        <f t="shared" si="22"/>
        <v>34526.641600000003</v>
      </c>
      <c r="O62" s="41"/>
      <c r="P62" s="41" t="s">
        <v>38</v>
      </c>
      <c r="Q62" s="40" t="s">
        <v>39</v>
      </c>
      <c r="R62" s="42">
        <v>34029</v>
      </c>
      <c r="S62" s="43">
        <v>45474</v>
      </c>
      <c r="T62" s="42">
        <v>26128</v>
      </c>
      <c r="U62" s="42">
        <v>43523</v>
      </c>
      <c r="V62" s="44"/>
      <c r="W62" s="44"/>
      <c r="X62" s="44"/>
      <c r="Y62" s="44"/>
      <c r="Z62" s="13"/>
      <c r="AA62" s="13"/>
      <c r="AB62" s="13"/>
      <c r="AC62" s="45"/>
      <c r="AD62" s="46" t="s">
        <v>40</v>
      </c>
      <c r="AE62" s="47" t="s">
        <v>41</v>
      </c>
      <c r="AF62" s="48" t="s">
        <v>42</v>
      </c>
      <c r="AH62" s="46"/>
      <c r="AI62" s="46"/>
      <c r="AJ62" s="46"/>
      <c r="AL62" s="46"/>
      <c r="AM62" s="46"/>
      <c r="AN62" s="46"/>
    </row>
    <row r="63" spans="1:40" s="15" customFormat="1" ht="39.950000000000003" customHeight="1" x14ac:dyDescent="0.25">
      <c r="A63" s="30">
        <v>5</v>
      </c>
      <c r="B63" s="31"/>
      <c r="C63" s="32" t="s">
        <v>140</v>
      </c>
      <c r="D63" s="32" t="s">
        <v>141</v>
      </c>
      <c r="E63" s="33" t="s">
        <v>142</v>
      </c>
      <c r="F63" s="34" t="str">
        <f t="shared" si="23"/>
        <v>26 años 5 meses 0 días</v>
      </c>
      <c r="G63" s="80">
        <v>0.75</v>
      </c>
      <c r="H63" s="30" t="str">
        <f t="shared" si="20"/>
        <v>43 años 8 meses 15 días</v>
      </c>
      <c r="I63" s="30" t="str">
        <f t="shared" si="21"/>
        <v>7 años 4 meses 4 días</v>
      </c>
      <c r="J63" s="36"/>
      <c r="K63" s="37"/>
      <c r="L63" s="38"/>
      <c r="M63" s="39">
        <v>34575.769999999997</v>
      </c>
      <c r="N63" s="40">
        <f t="shared" si="22"/>
        <v>25931.827499999999</v>
      </c>
      <c r="O63" s="41"/>
      <c r="P63" s="41" t="s">
        <v>38</v>
      </c>
      <c r="Q63" s="40" t="s">
        <v>39</v>
      </c>
      <c r="R63" s="42">
        <v>35827</v>
      </c>
      <c r="S63" s="43">
        <v>45474</v>
      </c>
      <c r="T63" s="42">
        <v>29510</v>
      </c>
      <c r="U63" s="42">
        <v>42793</v>
      </c>
      <c r="V63" s="44"/>
      <c r="W63" s="44"/>
      <c r="X63" s="44"/>
      <c r="Y63" s="44"/>
      <c r="Z63" s="13"/>
      <c r="AA63" s="13"/>
      <c r="AB63" s="13"/>
      <c r="AC63" s="45"/>
      <c r="AD63" s="46" t="s">
        <v>58</v>
      </c>
      <c r="AE63" s="47" t="s">
        <v>41</v>
      </c>
      <c r="AF63" s="48" t="s">
        <v>42</v>
      </c>
      <c r="AH63" s="46"/>
      <c r="AI63" s="46"/>
      <c r="AJ63" s="46"/>
      <c r="AL63" s="46"/>
      <c r="AM63" s="46"/>
      <c r="AN63" s="46"/>
    </row>
    <row r="64" spans="1:40" s="15" customFormat="1" ht="39.950000000000003" customHeight="1" x14ac:dyDescent="0.25">
      <c r="A64" s="30">
        <v>6</v>
      </c>
      <c r="B64" s="31"/>
      <c r="C64" s="32" t="s">
        <v>140</v>
      </c>
      <c r="D64" s="32" t="s">
        <v>143</v>
      </c>
      <c r="E64" s="33" t="s">
        <v>144</v>
      </c>
      <c r="F64" s="34" t="str">
        <f t="shared" si="23"/>
        <v>31 años 5 meses 0 días</v>
      </c>
      <c r="G64" s="80">
        <v>0.88</v>
      </c>
      <c r="H64" s="30" t="str">
        <f t="shared" si="20"/>
        <v>60 años 5 meses 10 días</v>
      </c>
      <c r="I64" s="30" t="str">
        <f t="shared" si="21"/>
        <v>7 años 4 meses 4 días</v>
      </c>
      <c r="J64" s="36"/>
      <c r="K64" s="37"/>
      <c r="L64" s="38"/>
      <c r="M64" s="39">
        <f>34575.77</f>
        <v>34575.769999999997</v>
      </c>
      <c r="N64" s="40">
        <f t="shared" si="22"/>
        <v>30426.677599999999</v>
      </c>
      <c r="O64" s="41"/>
      <c r="P64" s="41" t="s">
        <v>38</v>
      </c>
      <c r="Q64" s="40" t="s">
        <v>39</v>
      </c>
      <c r="R64" s="42">
        <v>34001</v>
      </c>
      <c r="S64" s="43">
        <v>45474</v>
      </c>
      <c r="T64" s="42">
        <v>23397</v>
      </c>
      <c r="U64" s="42">
        <v>42793</v>
      </c>
      <c r="V64" s="44"/>
      <c r="W64" s="44"/>
      <c r="X64" s="44"/>
      <c r="Y64" s="44"/>
      <c r="Z64" s="13"/>
      <c r="AA64" s="13"/>
      <c r="AB64" s="13"/>
      <c r="AC64" s="45"/>
      <c r="AD64" s="46" t="s">
        <v>58</v>
      </c>
      <c r="AE64" s="47" t="s">
        <v>41</v>
      </c>
      <c r="AF64" s="48" t="s">
        <v>42</v>
      </c>
      <c r="AH64" s="46"/>
      <c r="AI64" s="46"/>
      <c r="AJ64" s="46"/>
      <c r="AL64" s="46"/>
      <c r="AM64" s="46"/>
      <c r="AN64" s="46"/>
    </row>
    <row r="65" spans="1:40" s="15" customFormat="1" ht="39.950000000000003" customHeight="1" x14ac:dyDescent="0.25">
      <c r="A65" s="30">
        <v>7</v>
      </c>
      <c r="B65" s="31"/>
      <c r="C65" s="32" t="s">
        <v>140</v>
      </c>
      <c r="D65" s="32" t="s">
        <v>145</v>
      </c>
      <c r="E65" s="33" t="s">
        <v>146</v>
      </c>
      <c r="F65" s="34" t="str">
        <f t="shared" si="23"/>
        <v>29 años 4 meses 0 días</v>
      </c>
      <c r="G65" s="80">
        <v>0.82499999999999996</v>
      </c>
      <c r="H65" s="30" t="str">
        <f t="shared" si="20"/>
        <v>56 años 8 meses 1 días</v>
      </c>
      <c r="I65" s="30" t="str">
        <f t="shared" si="21"/>
        <v>5 años 4 meses 4 días</v>
      </c>
      <c r="J65" s="36"/>
      <c r="K65" s="37"/>
      <c r="L65" s="38"/>
      <c r="M65" s="39">
        <v>34575.769999999997</v>
      </c>
      <c r="N65" s="40">
        <f t="shared" si="22"/>
        <v>28525.010249999996</v>
      </c>
      <c r="O65" s="41"/>
      <c r="P65" s="41" t="s">
        <v>38</v>
      </c>
      <c r="Q65" s="40" t="s">
        <v>39</v>
      </c>
      <c r="R65" s="42">
        <v>34759</v>
      </c>
      <c r="S65" s="43">
        <v>45474</v>
      </c>
      <c r="T65" s="42">
        <v>24775</v>
      </c>
      <c r="U65" s="42">
        <v>43523</v>
      </c>
      <c r="V65" s="44"/>
      <c r="W65" s="44"/>
      <c r="X65" s="44"/>
      <c r="Y65" s="44"/>
      <c r="Z65" s="13"/>
      <c r="AA65" s="13"/>
      <c r="AB65" s="13"/>
      <c r="AC65" s="45"/>
      <c r="AD65" s="46" t="s">
        <v>46</v>
      </c>
      <c r="AE65" s="47" t="s">
        <v>41</v>
      </c>
      <c r="AF65" s="48" t="s">
        <v>42</v>
      </c>
      <c r="AH65" s="46"/>
      <c r="AI65" s="46"/>
      <c r="AJ65" s="46"/>
      <c r="AL65" s="46"/>
      <c r="AM65" s="46"/>
      <c r="AN65" s="46"/>
    </row>
    <row r="66" spans="1:40" s="15" customFormat="1" ht="39.950000000000003" customHeight="1" x14ac:dyDescent="0.25">
      <c r="A66" s="30">
        <v>8</v>
      </c>
      <c r="B66" s="30"/>
      <c r="C66" s="81" t="s">
        <v>140</v>
      </c>
      <c r="D66" s="82" t="s">
        <v>147</v>
      </c>
      <c r="E66" s="83" t="s">
        <v>148</v>
      </c>
      <c r="F66" s="34" t="str">
        <f t="shared" si="23"/>
        <v>25 años 11 meses 0 días</v>
      </c>
      <c r="G66" s="80">
        <v>1</v>
      </c>
      <c r="H66" s="30" t="str">
        <f>DATEDIF(T66,S66,"y") &amp; " años " &amp; DATEDIF(T66,S66,"ym") &amp; " meses " &amp; DATEDIF(T66,S66,"md") &amp; " días"</f>
        <v>41 años 9 meses 11 días</v>
      </c>
      <c r="I66" s="30" t="str">
        <f>DATEDIF(U66,S66,"y") &amp; " años " &amp; DATEDIF(U66,S66,"ym") &amp; " meses " &amp; DATEDIF(U66,S66,"md") &amp; " días"</f>
        <v>4 años 4 meses 4 días</v>
      </c>
      <c r="J66" s="36"/>
      <c r="K66" s="37"/>
      <c r="L66" s="38"/>
      <c r="M66" s="40">
        <v>32541.78</v>
      </c>
      <c r="N66" s="40">
        <f t="shared" si="22"/>
        <v>32541.78</v>
      </c>
      <c r="O66" s="41" t="s">
        <v>88</v>
      </c>
      <c r="P66" s="41" t="s">
        <v>89</v>
      </c>
      <c r="Q66" s="40" t="s">
        <v>90</v>
      </c>
      <c r="R66" s="84">
        <v>36008</v>
      </c>
      <c r="S66" s="84">
        <v>45474</v>
      </c>
      <c r="T66" s="85">
        <v>30214</v>
      </c>
      <c r="U66" s="85">
        <v>43888</v>
      </c>
      <c r="V66" s="44"/>
      <c r="W66" s="44"/>
      <c r="X66" s="44"/>
      <c r="Y66" s="44"/>
      <c r="Z66" s="13"/>
      <c r="AA66" s="13"/>
      <c r="AB66" s="13"/>
      <c r="AC66" s="45"/>
      <c r="AD66" s="46" t="s">
        <v>54</v>
      </c>
      <c r="AE66" s="47" t="s">
        <v>41</v>
      </c>
      <c r="AF66" s="48" t="s">
        <v>42</v>
      </c>
      <c r="AH66" s="46"/>
      <c r="AI66" s="46"/>
      <c r="AJ66" s="46"/>
      <c r="AL66" s="46"/>
      <c r="AM66" s="46"/>
      <c r="AN66" s="46"/>
    </row>
    <row r="67" spans="1:40" s="15" customFormat="1" ht="39.950000000000003" customHeight="1" x14ac:dyDescent="0.25">
      <c r="A67" s="30">
        <v>9</v>
      </c>
      <c r="B67" s="31"/>
      <c r="C67" s="32" t="s">
        <v>149</v>
      </c>
      <c r="D67" s="32" t="s">
        <v>150</v>
      </c>
      <c r="E67" s="33" t="s">
        <v>151</v>
      </c>
      <c r="F67" s="34" t="str">
        <f t="shared" si="23"/>
        <v>23 años 5 meses 0 días</v>
      </c>
      <c r="G67" s="80">
        <v>0.67500000000000004</v>
      </c>
      <c r="H67" s="30" t="str">
        <f t="shared" ref="H67:H69" si="24">DATEDIF(T67,S67,"y") &amp; " años " &amp; DATEDIF(T67,S67,"ym") &amp; " meses " &amp; DATEDIF(T67,S67,"md") &amp; " días"</f>
        <v>41 años 10 meses 16 días</v>
      </c>
      <c r="I67" s="30" t="str">
        <f t="shared" ref="I67:I69" si="25">DATEDIF(U67,S67,"y") &amp; " años " &amp; DATEDIF(U67,S67,"ym") &amp; " meses " &amp; DATEDIF(U67,S67,"md") &amp; " días"</f>
        <v>4 años 4 meses 4 días</v>
      </c>
      <c r="J67" s="36"/>
      <c r="K67" s="37"/>
      <c r="L67" s="38"/>
      <c r="M67" s="39">
        <f>31510.27</f>
        <v>31510.27</v>
      </c>
      <c r="N67" s="40">
        <f t="shared" si="22"/>
        <v>21269.432250000002</v>
      </c>
      <c r="O67" s="41"/>
      <c r="P67" s="41" t="s">
        <v>38</v>
      </c>
      <c r="Q67" s="40" t="s">
        <v>39</v>
      </c>
      <c r="R67" s="42">
        <v>36923</v>
      </c>
      <c r="S67" s="43">
        <v>45474</v>
      </c>
      <c r="T67" s="42">
        <v>30178</v>
      </c>
      <c r="U67" s="42">
        <v>43888</v>
      </c>
      <c r="V67" s="44"/>
      <c r="W67" s="44"/>
      <c r="X67" s="44"/>
      <c r="Y67" s="44"/>
      <c r="Z67" s="13"/>
      <c r="AA67" s="13"/>
      <c r="AB67" s="13"/>
      <c r="AC67" s="45"/>
      <c r="AD67" s="46" t="s">
        <v>58</v>
      </c>
      <c r="AE67" s="47" t="s">
        <v>41</v>
      </c>
      <c r="AF67" s="48" t="s">
        <v>42</v>
      </c>
      <c r="AH67" s="46"/>
      <c r="AI67" s="46"/>
      <c r="AJ67" s="46"/>
      <c r="AL67" s="46"/>
      <c r="AM67" s="46"/>
      <c r="AN67" s="46"/>
    </row>
    <row r="68" spans="1:40" s="15" customFormat="1" ht="39.950000000000003" customHeight="1" x14ac:dyDescent="0.25">
      <c r="A68" s="30">
        <v>10</v>
      </c>
      <c r="B68" s="31"/>
      <c r="C68" s="32" t="s">
        <v>149</v>
      </c>
      <c r="D68" s="32" t="s">
        <v>152</v>
      </c>
      <c r="E68" s="33" t="s">
        <v>153</v>
      </c>
      <c r="F68" s="34" t="str">
        <f t="shared" si="23"/>
        <v>23 años 0 meses 0 días</v>
      </c>
      <c r="G68" s="80">
        <v>0.67500000000000004</v>
      </c>
      <c r="H68" s="30" t="str">
        <f t="shared" si="24"/>
        <v>40 años 6 meses 7 días</v>
      </c>
      <c r="I68" s="30" t="str">
        <f t="shared" si="25"/>
        <v>5 años 4 meses 4 días</v>
      </c>
      <c r="J68" s="36"/>
      <c r="K68" s="37"/>
      <c r="L68" s="38"/>
      <c r="M68" s="39">
        <f>32541.78</f>
        <v>32541.78</v>
      </c>
      <c r="N68" s="40">
        <f t="shared" si="22"/>
        <v>21965.701499999999</v>
      </c>
      <c r="O68" s="41"/>
      <c r="P68" s="41" t="s">
        <v>38</v>
      </c>
      <c r="Q68" s="40" t="s">
        <v>39</v>
      </c>
      <c r="R68" s="42">
        <v>37073</v>
      </c>
      <c r="S68" s="43">
        <v>45474</v>
      </c>
      <c r="T68" s="42">
        <v>30674</v>
      </c>
      <c r="U68" s="42">
        <v>43523</v>
      </c>
      <c r="V68" s="44"/>
      <c r="W68" s="44"/>
      <c r="X68" s="44"/>
      <c r="Y68" s="44"/>
      <c r="Z68" s="13"/>
      <c r="AA68" s="13"/>
      <c r="AB68" s="13"/>
      <c r="AC68" s="45"/>
      <c r="AD68" s="46" t="s">
        <v>58</v>
      </c>
      <c r="AE68" s="47" t="s">
        <v>41</v>
      </c>
      <c r="AF68" s="48" t="s">
        <v>42</v>
      </c>
      <c r="AH68" s="46"/>
      <c r="AI68" s="46"/>
      <c r="AJ68" s="46"/>
      <c r="AL68" s="46"/>
      <c r="AM68" s="46"/>
      <c r="AN68" s="46"/>
    </row>
    <row r="69" spans="1:40" s="15" customFormat="1" ht="39.950000000000003" customHeight="1" x14ac:dyDescent="0.25">
      <c r="A69" s="30">
        <v>11</v>
      </c>
      <c r="B69" s="30"/>
      <c r="C69" s="81" t="s">
        <v>149</v>
      </c>
      <c r="D69" s="82" t="s">
        <v>154</v>
      </c>
      <c r="E69" s="83" t="s">
        <v>155</v>
      </c>
      <c r="F69" s="34" t="str">
        <f t="shared" si="23"/>
        <v>31 años 2 meses 0 días</v>
      </c>
      <c r="G69" s="80">
        <v>1</v>
      </c>
      <c r="H69" s="30" t="str">
        <f t="shared" si="24"/>
        <v>52 años 6 meses 21 días</v>
      </c>
      <c r="I69" s="30" t="str">
        <f t="shared" si="25"/>
        <v>8 años 4 meses 4 días</v>
      </c>
      <c r="J69" s="36"/>
      <c r="K69" s="37"/>
      <c r="L69" s="38"/>
      <c r="M69" s="40">
        <f>32541.78</f>
        <v>32541.78</v>
      </c>
      <c r="N69" s="40">
        <f t="shared" si="22"/>
        <v>32541.78</v>
      </c>
      <c r="O69" s="41" t="s">
        <v>88</v>
      </c>
      <c r="P69" s="41" t="s">
        <v>89</v>
      </c>
      <c r="Q69" s="40" t="s">
        <v>90</v>
      </c>
      <c r="R69" s="84">
        <v>34090</v>
      </c>
      <c r="S69" s="84">
        <v>45474</v>
      </c>
      <c r="T69" s="85">
        <v>26277</v>
      </c>
      <c r="U69" s="85">
        <v>42427</v>
      </c>
      <c r="V69" s="44"/>
      <c r="W69" s="44"/>
      <c r="X69" s="44"/>
      <c r="Y69" s="44"/>
      <c r="Z69" s="13"/>
      <c r="AA69" s="13"/>
      <c r="AB69" s="13"/>
      <c r="AC69" s="45"/>
      <c r="AD69" s="46" t="s">
        <v>58</v>
      </c>
      <c r="AE69" s="47" t="s">
        <v>41</v>
      </c>
      <c r="AF69" s="48" t="s">
        <v>42</v>
      </c>
      <c r="AH69" s="46"/>
      <c r="AI69" s="46"/>
      <c r="AJ69" s="46"/>
      <c r="AL69" s="46"/>
      <c r="AM69" s="46"/>
      <c r="AN69" s="46"/>
    </row>
    <row r="70" spans="1:40" s="15" customFormat="1" ht="39.950000000000003" customHeight="1" x14ac:dyDescent="0.25">
      <c r="A70" s="30">
        <v>12</v>
      </c>
      <c r="B70" s="30"/>
      <c r="C70" s="81" t="s">
        <v>149</v>
      </c>
      <c r="D70" s="82" t="s">
        <v>156</v>
      </c>
      <c r="E70" s="83" t="s">
        <v>157</v>
      </c>
      <c r="F70" s="34" t="str">
        <f t="shared" si="23"/>
        <v>23 años 6 meses 0 días</v>
      </c>
      <c r="G70" s="80">
        <v>1</v>
      </c>
      <c r="H70" s="30" t="str">
        <f>DATEDIF(T70,S70,"y") &amp; " años " &amp; DATEDIF(T70,S70,"ym") &amp; " meses " &amp; DATEDIF(T70,S70,"md") &amp; " días"</f>
        <v>42 años 1 meses 12 días</v>
      </c>
      <c r="I70" s="30" t="str">
        <f>DATEDIF(U70,S70,"y") &amp; " años " &amp; DATEDIF(U70,S70,"ym") &amp; " meses " &amp; DATEDIF(U70,S70,"md") &amp; " días"</f>
        <v>7 años 4 meses 4 días</v>
      </c>
      <c r="J70" s="36"/>
      <c r="K70" s="37"/>
      <c r="L70" s="38"/>
      <c r="M70" s="40">
        <f>32541.78</f>
        <v>32541.78</v>
      </c>
      <c r="N70" s="40">
        <f t="shared" si="22"/>
        <v>32541.78</v>
      </c>
      <c r="O70" s="41" t="s">
        <v>88</v>
      </c>
      <c r="P70" s="41" t="s">
        <v>89</v>
      </c>
      <c r="Q70" s="40" t="s">
        <v>90</v>
      </c>
      <c r="R70" s="84">
        <v>36892</v>
      </c>
      <c r="S70" s="84">
        <v>45474</v>
      </c>
      <c r="T70" s="85">
        <v>30090</v>
      </c>
      <c r="U70" s="85">
        <v>42793</v>
      </c>
      <c r="V70" s="44"/>
      <c r="W70" s="44"/>
      <c r="X70" s="44"/>
      <c r="Y70" s="44"/>
      <c r="Z70" s="13"/>
      <c r="AA70" s="13"/>
      <c r="AB70" s="13"/>
      <c r="AC70" s="45"/>
      <c r="AD70" s="46" t="s">
        <v>54</v>
      </c>
      <c r="AE70" s="47" t="s">
        <v>41</v>
      </c>
      <c r="AF70" s="48" t="s">
        <v>42</v>
      </c>
      <c r="AH70" s="46"/>
      <c r="AI70" s="46"/>
      <c r="AJ70" s="46"/>
      <c r="AL70" s="46"/>
      <c r="AM70" s="46"/>
      <c r="AN70" s="46"/>
    </row>
    <row r="71" spans="1:40" s="15" customFormat="1" ht="39.950000000000003" customHeight="1" x14ac:dyDescent="0.25">
      <c r="A71" s="30">
        <v>13</v>
      </c>
      <c r="B71" s="31"/>
      <c r="C71" s="32" t="s">
        <v>102</v>
      </c>
      <c r="D71" s="32" t="s">
        <v>158</v>
      </c>
      <c r="E71" s="33" t="s">
        <v>159</v>
      </c>
      <c r="F71" s="34" t="str">
        <f t="shared" si="23"/>
        <v>21 años 2 meses 0 días</v>
      </c>
      <c r="G71" s="80">
        <v>0.625</v>
      </c>
      <c r="H71" s="30" t="str">
        <f t="shared" ref="H71:H72" si="26">DATEDIF(T71,S71,"y") &amp; " años " &amp; DATEDIF(T71,S71,"ym") &amp; " meses " &amp; DATEDIF(T71,S71,"md") &amp; " días"</f>
        <v>39 años 4 meses 17 días</v>
      </c>
      <c r="I71" s="30" t="str">
        <f t="shared" ref="I71:I72" si="27">DATEDIF(U71,S71,"y") &amp; " años " &amp; DATEDIF(U71,S71,"ym") &amp; " meses " &amp; DATEDIF(U71,S71,"md") &amp; " días"</f>
        <v>5 años 4 meses 4 días</v>
      </c>
      <c r="J71" s="36"/>
      <c r="K71" s="37"/>
      <c r="L71" s="38"/>
      <c r="M71" s="39">
        <f>31510.27</f>
        <v>31510.27</v>
      </c>
      <c r="N71" s="40">
        <f t="shared" si="22"/>
        <v>19693.918750000001</v>
      </c>
      <c r="O71" s="41"/>
      <c r="P71" s="41" t="s">
        <v>38</v>
      </c>
      <c r="Q71" s="40" t="s">
        <v>39</v>
      </c>
      <c r="R71" s="42">
        <v>37742</v>
      </c>
      <c r="S71" s="43">
        <v>45474</v>
      </c>
      <c r="T71" s="42">
        <v>31092</v>
      </c>
      <c r="U71" s="42">
        <v>43523</v>
      </c>
      <c r="V71" s="44"/>
      <c r="W71" s="44"/>
      <c r="X71" s="44"/>
      <c r="Y71" s="44"/>
      <c r="Z71" s="13"/>
      <c r="AA71" s="13"/>
      <c r="AB71" s="13"/>
      <c r="AC71" s="45"/>
      <c r="AD71" s="46" t="s">
        <v>58</v>
      </c>
      <c r="AE71" s="47" t="s">
        <v>41</v>
      </c>
      <c r="AF71" s="48" t="s">
        <v>42</v>
      </c>
      <c r="AH71" s="46"/>
      <c r="AI71" s="46"/>
      <c r="AJ71" s="46"/>
      <c r="AL71" s="46"/>
      <c r="AM71" s="46"/>
      <c r="AN71" s="46"/>
    </row>
    <row r="72" spans="1:40" s="15" customFormat="1" ht="39.950000000000003" customHeight="1" x14ac:dyDescent="0.25">
      <c r="A72" s="30">
        <v>14</v>
      </c>
      <c r="B72" s="31"/>
      <c r="C72" s="32" t="s">
        <v>102</v>
      </c>
      <c r="D72" s="32" t="s">
        <v>160</v>
      </c>
      <c r="E72" s="33" t="s">
        <v>161</v>
      </c>
      <c r="F72" s="34" t="str">
        <f t="shared" si="23"/>
        <v>23 años 7 meses 0 días</v>
      </c>
      <c r="G72" s="80">
        <v>0.7</v>
      </c>
      <c r="H72" s="30" t="str">
        <f t="shared" si="26"/>
        <v>44 años 1 meses 0 días</v>
      </c>
      <c r="I72" s="30" t="str">
        <f t="shared" si="27"/>
        <v>6 años 4 meses 4 días</v>
      </c>
      <c r="J72" s="36"/>
      <c r="K72" s="37"/>
      <c r="L72" s="38"/>
      <c r="M72" s="39">
        <f>31510.27</f>
        <v>31510.27</v>
      </c>
      <c r="N72" s="40">
        <f t="shared" si="22"/>
        <v>22057.188999999998</v>
      </c>
      <c r="O72" s="41"/>
      <c r="P72" s="41" t="s">
        <v>38</v>
      </c>
      <c r="Q72" s="40" t="s">
        <v>39</v>
      </c>
      <c r="R72" s="42">
        <v>36861</v>
      </c>
      <c r="S72" s="43">
        <v>45474</v>
      </c>
      <c r="T72" s="42">
        <v>29372</v>
      </c>
      <c r="U72" s="42">
        <v>43158</v>
      </c>
      <c r="V72" s="44"/>
      <c r="W72" s="44"/>
      <c r="X72" s="44"/>
      <c r="Y72" s="44"/>
      <c r="Z72" s="13"/>
      <c r="AA72" s="13"/>
      <c r="AB72" s="13"/>
      <c r="AC72" s="45"/>
      <c r="AD72" s="46" t="s">
        <v>54</v>
      </c>
      <c r="AE72" s="47" t="s">
        <v>41</v>
      </c>
      <c r="AF72" s="48" t="s">
        <v>42</v>
      </c>
      <c r="AH72" s="46"/>
      <c r="AI72" s="46"/>
      <c r="AJ72" s="46"/>
      <c r="AL72" s="46"/>
      <c r="AM72" s="46"/>
      <c r="AN72" s="46"/>
    </row>
    <row r="73" spans="1:40" s="15" customFormat="1" ht="39.950000000000003" customHeight="1" x14ac:dyDescent="0.25">
      <c r="A73" s="30">
        <v>15</v>
      </c>
      <c r="B73" s="30"/>
      <c r="C73" s="81" t="s">
        <v>102</v>
      </c>
      <c r="D73" s="82" t="s">
        <v>162</v>
      </c>
      <c r="E73" s="83" t="s">
        <v>163</v>
      </c>
      <c r="F73" s="34" t="str">
        <f t="shared" si="23"/>
        <v>18 años 8 meses 14 días</v>
      </c>
      <c r="G73" s="80">
        <v>1</v>
      </c>
      <c r="H73" s="30" t="str">
        <f>DATEDIF(T73,S73,"y") &amp; " años " &amp; DATEDIF(T73,S73,"ym") &amp; " meses " &amp; DATEDIF(T73,S73,"md") &amp; " días"</f>
        <v>63 años 8 meses 19 días</v>
      </c>
      <c r="I73" s="30" t="str">
        <f>DATEDIF(U73,S73,"y") &amp; " años " &amp; DATEDIF(U73,S73,"ym") &amp; " meses " &amp; DATEDIF(U73,S73,"md") &amp; " días"</f>
        <v>2 años 4 meses 4 días</v>
      </c>
      <c r="J73" s="36"/>
      <c r="K73" s="37"/>
      <c r="L73" s="38"/>
      <c r="M73" s="40">
        <f>30394.94</f>
        <v>30394.94</v>
      </c>
      <c r="N73" s="40">
        <f t="shared" si="22"/>
        <v>30394.94</v>
      </c>
      <c r="O73" s="41" t="s">
        <v>88</v>
      </c>
      <c r="P73" s="41" t="s">
        <v>89</v>
      </c>
      <c r="Q73" s="40" t="s">
        <v>90</v>
      </c>
      <c r="R73" s="84">
        <v>39895</v>
      </c>
      <c r="S73" s="84">
        <v>45474</v>
      </c>
      <c r="T73" s="85">
        <v>22201</v>
      </c>
      <c r="U73" s="85">
        <v>44619</v>
      </c>
      <c r="V73" s="44">
        <v>38299</v>
      </c>
      <c r="W73" s="44">
        <v>39552</v>
      </c>
      <c r="X73" s="44"/>
      <c r="Y73" s="44"/>
      <c r="Z73" s="13"/>
      <c r="AA73" s="13"/>
      <c r="AB73" s="13"/>
      <c r="AC73" s="45"/>
      <c r="AD73" s="46" t="s">
        <v>46</v>
      </c>
      <c r="AE73" s="47" t="s">
        <v>41</v>
      </c>
      <c r="AF73" s="48" t="s">
        <v>42</v>
      </c>
      <c r="AH73" s="46"/>
      <c r="AI73" s="46"/>
      <c r="AJ73" s="46"/>
      <c r="AL73" s="46"/>
      <c r="AM73" s="46"/>
      <c r="AN73" s="46"/>
    </row>
    <row r="74" spans="1:40" s="15" customFormat="1" ht="39.950000000000003" customHeight="1" x14ac:dyDescent="0.25">
      <c r="A74" s="30">
        <v>16</v>
      </c>
      <c r="B74" s="30"/>
      <c r="C74" s="32" t="s">
        <v>110</v>
      </c>
      <c r="D74" s="32" t="s">
        <v>164</v>
      </c>
      <c r="E74" s="50" t="s">
        <v>165</v>
      </c>
      <c r="F74" s="34" t="str">
        <f t="shared" si="23"/>
        <v>24 años 0 meses 29 días</v>
      </c>
      <c r="G74" s="80">
        <v>0.7</v>
      </c>
      <c r="H74" s="30" t="str">
        <f t="shared" ref="H74:H75" si="28">DATEDIF(T74,S74,"y") &amp; " años " &amp; DATEDIF(T74,S74,"ym") &amp; " meses " &amp; DATEDIF(T74,S74,"md") &amp; " días"</f>
        <v>61 años 2 meses 20 días</v>
      </c>
      <c r="I74" s="30" t="str">
        <f t="shared" ref="I74:I75" si="29">DATEDIF(U74,S74,"y") &amp; " años " &amp; DATEDIF(U74,S74,"ym") &amp; " meses " &amp; DATEDIF(U74,S74,"md") &amp; " días"</f>
        <v>4 años 1 meses 5 días</v>
      </c>
      <c r="J74" s="36"/>
      <c r="K74" s="37"/>
      <c r="L74" s="38"/>
      <c r="M74" s="51">
        <v>14300</v>
      </c>
      <c r="N74" s="40">
        <f t="shared" si="22"/>
        <v>10010</v>
      </c>
      <c r="O74" s="41" t="s">
        <v>113</v>
      </c>
      <c r="P74" s="41" t="s">
        <v>38</v>
      </c>
      <c r="Q74" s="40" t="s">
        <v>114</v>
      </c>
      <c r="R74" s="42">
        <v>39692</v>
      </c>
      <c r="S74" s="43">
        <v>45383</v>
      </c>
      <c r="T74" s="42">
        <v>23023</v>
      </c>
      <c r="U74" s="42">
        <v>43888</v>
      </c>
      <c r="V74" s="44">
        <v>36587</v>
      </c>
      <c r="W74" s="44">
        <v>39691</v>
      </c>
      <c r="X74" s="44"/>
      <c r="Y74" s="44"/>
      <c r="Z74" s="13"/>
      <c r="AA74" s="13"/>
      <c r="AB74" s="13"/>
      <c r="AC74" s="45"/>
      <c r="AD74" s="46" t="s">
        <v>54</v>
      </c>
      <c r="AE74" s="47" t="s">
        <v>41</v>
      </c>
      <c r="AF74" s="48" t="s">
        <v>42</v>
      </c>
      <c r="AH74" s="46">
        <v>1</v>
      </c>
      <c r="AI74" s="46"/>
      <c r="AJ74" s="46"/>
      <c r="AL74" s="46"/>
      <c r="AM74" s="46">
        <v>12</v>
      </c>
      <c r="AN74" s="46"/>
    </row>
    <row r="75" spans="1:40" s="15" customFormat="1" ht="39.950000000000003" customHeight="1" x14ac:dyDescent="0.25">
      <c r="A75" s="30">
        <v>17</v>
      </c>
      <c r="B75" s="30"/>
      <c r="C75" s="32" t="s">
        <v>110</v>
      </c>
      <c r="D75" s="32" t="s">
        <v>166</v>
      </c>
      <c r="E75" s="50" t="s">
        <v>167</v>
      </c>
      <c r="F75" s="34" t="str">
        <f t="shared" si="23"/>
        <v>20 años 0 meses 0 días</v>
      </c>
      <c r="G75" s="80">
        <v>0.6</v>
      </c>
      <c r="H75" s="30" t="str">
        <f t="shared" si="28"/>
        <v>42 años 7 meses 18 días</v>
      </c>
      <c r="I75" s="30" t="str">
        <f t="shared" si="29"/>
        <v>6 años 1 meses 5 días</v>
      </c>
      <c r="J75" s="36"/>
      <c r="K75" s="37"/>
      <c r="L75" s="38"/>
      <c r="M75" s="51">
        <f>31510.27</f>
        <v>31510.27</v>
      </c>
      <c r="N75" s="40">
        <f t="shared" si="22"/>
        <v>18906.162</v>
      </c>
      <c r="O75" s="41" t="s">
        <v>113</v>
      </c>
      <c r="P75" s="41" t="s">
        <v>38</v>
      </c>
      <c r="Q75" s="40" t="s">
        <v>114</v>
      </c>
      <c r="R75" s="42">
        <v>38078</v>
      </c>
      <c r="S75" s="43">
        <v>45383</v>
      </c>
      <c r="T75" s="42">
        <v>29812</v>
      </c>
      <c r="U75" s="42">
        <v>43158</v>
      </c>
      <c r="V75" s="44"/>
      <c r="W75" s="44"/>
      <c r="X75" s="44"/>
      <c r="Y75" s="44"/>
      <c r="Z75" s="13"/>
      <c r="AA75" s="13"/>
      <c r="AB75" s="13"/>
      <c r="AC75" s="45"/>
      <c r="AD75" s="46" t="s">
        <v>40</v>
      </c>
      <c r="AE75" s="47" t="s">
        <v>41</v>
      </c>
      <c r="AF75" s="48" t="s">
        <v>42</v>
      </c>
      <c r="AH75" s="46"/>
      <c r="AI75" s="46"/>
      <c r="AJ75" s="46"/>
      <c r="AL75" s="46"/>
      <c r="AM75" s="46"/>
      <c r="AN75" s="46"/>
    </row>
    <row r="76" spans="1:40" s="15" customFormat="1" ht="39.950000000000003" customHeight="1" x14ac:dyDescent="0.25">
      <c r="A76" s="30">
        <v>18</v>
      </c>
      <c r="B76" s="31"/>
      <c r="C76" s="32" t="s">
        <v>168</v>
      </c>
      <c r="D76" s="32" t="s">
        <v>169</v>
      </c>
      <c r="E76" s="33" t="s">
        <v>170</v>
      </c>
      <c r="F76" s="34" t="str">
        <f t="shared" si="23"/>
        <v>28 años 3 meses 22 días</v>
      </c>
      <c r="G76" s="80">
        <v>0.8</v>
      </c>
      <c r="H76" s="30" t="str">
        <f>DATEDIF(T76,S76,"y") &amp; " años " &amp; DATEDIF(T76,S76,"ym") &amp; " meses " &amp; DATEDIF(T76,S76,"md") &amp; " días"</f>
        <v>62 años 7 meses 28 días</v>
      </c>
      <c r="I76" s="30"/>
      <c r="J76" s="36"/>
      <c r="K76" s="37"/>
      <c r="L76" s="38"/>
      <c r="M76" s="39">
        <v>13500</v>
      </c>
      <c r="N76" s="40">
        <f t="shared" si="22"/>
        <v>10800</v>
      </c>
      <c r="O76" s="41"/>
      <c r="P76" s="41" t="s">
        <v>171</v>
      </c>
      <c r="Q76" s="40" t="s">
        <v>39</v>
      </c>
      <c r="R76" s="42">
        <v>36892</v>
      </c>
      <c r="S76" s="43">
        <v>45474</v>
      </c>
      <c r="T76" s="42">
        <v>22588</v>
      </c>
      <c r="U76" s="42"/>
      <c r="V76" s="44">
        <v>34029</v>
      </c>
      <c r="W76" s="44">
        <v>35787</v>
      </c>
      <c r="X76" s="44"/>
      <c r="Y76" s="44"/>
      <c r="Z76" s="13"/>
      <c r="AA76" s="13"/>
      <c r="AB76" s="13"/>
      <c r="AC76" s="45"/>
      <c r="AD76" s="46" t="s">
        <v>46</v>
      </c>
      <c r="AE76" s="47" t="s">
        <v>41</v>
      </c>
      <c r="AF76" s="48" t="s">
        <v>42</v>
      </c>
      <c r="AH76" s="46">
        <v>1</v>
      </c>
      <c r="AI76" s="46"/>
      <c r="AJ76" s="46"/>
      <c r="AL76" s="46"/>
      <c r="AM76" s="46">
        <v>12</v>
      </c>
      <c r="AN76" s="46"/>
    </row>
    <row r="77" spans="1:40" ht="12.75" customHeight="1" x14ac:dyDescent="0.25"/>
    <row r="78" spans="1:40" s="12" customFormat="1" x14ac:dyDescent="0.25">
      <c r="A78" s="9" t="s">
        <v>172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0"/>
      <c r="S78" s="11"/>
      <c r="T78" s="11"/>
      <c r="Z78" s="13"/>
      <c r="AA78" s="13"/>
      <c r="AB78" s="13"/>
      <c r="AD78" s="14"/>
      <c r="AG78" s="15"/>
      <c r="AH78" s="16" t="s">
        <v>7</v>
      </c>
      <c r="AI78" s="16"/>
      <c r="AJ78" s="16"/>
      <c r="AL78" s="16" t="s">
        <v>8</v>
      </c>
      <c r="AM78" s="16"/>
      <c r="AN78" s="16"/>
    </row>
    <row r="79" spans="1:40" s="29" customFormat="1" ht="30" customHeight="1" x14ac:dyDescent="0.25">
      <c r="A79" s="17" t="s">
        <v>9</v>
      </c>
      <c r="B79" s="17" t="s">
        <v>10</v>
      </c>
      <c r="C79" s="18" t="s">
        <v>11</v>
      </c>
      <c r="D79" s="18" t="s">
        <v>12</v>
      </c>
      <c r="E79" s="17" t="s">
        <v>13</v>
      </c>
      <c r="F79" s="19" t="s">
        <v>14</v>
      </c>
      <c r="G79" s="19" t="s">
        <v>15</v>
      </c>
      <c r="H79" s="18" t="s">
        <v>16</v>
      </c>
      <c r="I79" s="20" t="s">
        <v>17</v>
      </c>
      <c r="J79" s="21" t="s">
        <v>18</v>
      </c>
      <c r="K79" s="22"/>
      <c r="L79" s="23" t="s">
        <v>19</v>
      </c>
      <c r="M79" s="24" t="s">
        <v>20</v>
      </c>
      <c r="N79" s="24" t="s">
        <v>21</v>
      </c>
      <c r="O79" s="24" t="s">
        <v>22</v>
      </c>
      <c r="P79" s="24" t="s">
        <v>22</v>
      </c>
      <c r="Q79" s="24" t="s">
        <v>23</v>
      </c>
      <c r="R79" s="24" t="s">
        <v>24</v>
      </c>
      <c r="S79" s="25" t="s">
        <v>25</v>
      </c>
      <c r="T79" s="25" t="s">
        <v>26</v>
      </c>
      <c r="U79" s="26" t="s">
        <v>27</v>
      </c>
      <c r="V79" s="18" t="s">
        <v>18</v>
      </c>
      <c r="W79" s="25" t="s">
        <v>25</v>
      </c>
      <c r="X79" s="25" t="s">
        <v>26</v>
      </c>
      <c r="Y79" s="25" t="s">
        <v>25</v>
      </c>
      <c r="Z79" s="25" t="s">
        <v>26</v>
      </c>
      <c r="AA79" s="13"/>
      <c r="AB79" s="13"/>
      <c r="AC79" s="27"/>
      <c r="AD79" s="25" t="s">
        <v>28</v>
      </c>
      <c r="AE79" s="25" t="s">
        <v>29</v>
      </c>
      <c r="AF79" s="25" t="s">
        <v>30</v>
      </c>
      <c r="AG79" s="15"/>
      <c r="AH79" s="28" t="s">
        <v>31</v>
      </c>
      <c r="AI79" s="28" t="s">
        <v>32</v>
      </c>
      <c r="AJ79" s="28" t="s">
        <v>33</v>
      </c>
      <c r="AK79" s="15"/>
      <c r="AL79" s="28" t="s">
        <v>31</v>
      </c>
      <c r="AM79" s="28" t="s">
        <v>32</v>
      </c>
      <c r="AN79" s="28" t="s">
        <v>34</v>
      </c>
    </row>
    <row r="80" spans="1:40" s="15" customFormat="1" ht="39.950000000000003" customHeight="1" x14ac:dyDescent="0.25">
      <c r="A80" s="30">
        <v>1</v>
      </c>
      <c r="B80" s="30"/>
      <c r="C80" s="32" t="s">
        <v>35</v>
      </c>
      <c r="D80" s="32" t="s">
        <v>173</v>
      </c>
      <c r="E80" s="50" t="s">
        <v>174</v>
      </c>
      <c r="F80" s="34" t="str">
        <f>DATEDIF(R80,S80,"y") + DATEDIF(V80,W80,"y") + DATEDIF(X80,Y80,"y") + SUM(AH80) &amp; " años " &amp; DATEDIF(R80,S80,"ym") + DATEDIF(V80,W80,"ym") + DATEDIF(X80,Y80,"ym") + SUM(AI80) - SUM(AM80) &amp; " meses " &amp; DATEDIF(R80,S80,"md") + DATEDIF(V80,W80,"md") + DATEDIF(X80,Y80,"md") - SUM(AN80) &amp; " días"</f>
        <v>36 años 8 meses 3 días</v>
      </c>
      <c r="G80" s="80">
        <v>1</v>
      </c>
      <c r="H80" s="30" t="str">
        <f>DATEDIF(T80,S80,"y") &amp; " años " &amp; DATEDIF(T80,S80,"ym") &amp; " meses " &amp; DATEDIF(T80,S80,"md") &amp; " días"</f>
        <v>56 años 2 meses 21 días</v>
      </c>
      <c r="I80" s="30" t="str">
        <f>DATEDIF(U80,S80,"y") &amp; " años " &amp; DATEDIF(U80,S80,"ym") &amp; " meses " &amp; DATEDIF(U80,S80,"md") &amp; " días"</f>
        <v>5 años 4 meses 4 días</v>
      </c>
      <c r="J80" s="36"/>
      <c r="K80" s="37"/>
      <c r="L80" s="38"/>
      <c r="M80" s="51">
        <v>70000</v>
      </c>
      <c r="N80" s="40">
        <f t="shared" ref="N80:N98" si="30">M80*G80</f>
        <v>70000</v>
      </c>
      <c r="O80" s="41"/>
      <c r="P80" s="41" t="s">
        <v>38</v>
      </c>
      <c r="Q80" s="40" t="s">
        <v>39</v>
      </c>
      <c r="R80" s="42">
        <v>32295</v>
      </c>
      <c r="S80" s="43">
        <v>45474</v>
      </c>
      <c r="T80" s="42">
        <v>24938</v>
      </c>
      <c r="U80" s="42">
        <v>43523</v>
      </c>
      <c r="V80" s="44">
        <v>31472</v>
      </c>
      <c r="W80" s="44">
        <v>31689</v>
      </c>
      <c r="X80" s="44"/>
      <c r="Y80" s="44"/>
      <c r="Z80" s="13"/>
      <c r="AA80" s="13"/>
      <c r="AB80" s="13"/>
      <c r="AC80" s="45"/>
      <c r="AD80" s="46" t="s">
        <v>58</v>
      </c>
      <c r="AE80" s="47" t="s">
        <v>41</v>
      </c>
      <c r="AF80" s="48" t="s">
        <v>42</v>
      </c>
      <c r="AH80" s="46"/>
      <c r="AI80" s="46"/>
      <c r="AJ80" s="46"/>
      <c r="AL80" s="46"/>
      <c r="AM80" s="46"/>
      <c r="AN80" s="46"/>
    </row>
    <row r="81" spans="1:40" s="15" customFormat="1" ht="39.950000000000003" customHeight="1" x14ac:dyDescent="0.25">
      <c r="A81" s="30">
        <v>2</v>
      </c>
      <c r="B81" s="30"/>
      <c r="C81" s="32" t="s">
        <v>35</v>
      </c>
      <c r="D81" s="32" t="s">
        <v>175</v>
      </c>
      <c r="E81" s="33" t="s">
        <v>176</v>
      </c>
      <c r="F81" s="34" t="str">
        <f t="shared" ref="F81" si="31">DATEDIF(R81,S81,"y") + DATEDIF(V81,W81,"y") + DATEDIF(X81,Y81,"y") + SUM(AH81) &amp; " años " &amp; DATEDIF(R81,S81,"ym") + DATEDIF(V81,W81,"ym") + DATEDIF(X81,Y81,"ym") + SUM(AI81) - SUM(AM81) &amp; " meses " &amp; DATEDIF(R81,S81,"md") + DATEDIF(V81,W81,"md") + DATEDIF(X81,Y81,"md") - SUM(AN81) &amp; " días"</f>
        <v>40 años 2 meses 16 días</v>
      </c>
      <c r="G81" s="35">
        <v>1</v>
      </c>
      <c r="H81" s="30" t="str">
        <f t="shared" ref="H81:H90" si="32">DATEDIF(T81,S81,"y") &amp; " años " &amp; DATEDIF(T81,S81,"ym") &amp; " meses " &amp; DATEDIF(T81,S81,"md") &amp; " días"</f>
        <v>60 años 11 meses 9 días</v>
      </c>
      <c r="I81" s="30" t="str">
        <f t="shared" ref="I81:I90" si="33">DATEDIF(U81,S81,"y") &amp; " años " &amp; DATEDIF(U81,S81,"ym") &amp; " meses " &amp; DATEDIF(U81,S81,"md") &amp; " días"</f>
        <v>4 años 4 meses 4 días</v>
      </c>
      <c r="J81" s="36"/>
      <c r="K81" s="37"/>
      <c r="L81" s="38"/>
      <c r="M81" s="39">
        <f>39234.82+14000</f>
        <v>53234.82</v>
      </c>
      <c r="N81" s="40">
        <f t="shared" si="30"/>
        <v>53234.82</v>
      </c>
      <c r="O81" s="41"/>
      <c r="P81" s="41" t="s">
        <v>38</v>
      </c>
      <c r="Q81" s="40" t="s">
        <v>39</v>
      </c>
      <c r="R81" s="42">
        <v>30787</v>
      </c>
      <c r="S81" s="43">
        <v>45474</v>
      </c>
      <c r="T81" s="42">
        <v>23214</v>
      </c>
      <c r="U81" s="42">
        <v>43888</v>
      </c>
      <c r="V81" s="44"/>
      <c r="W81" s="44"/>
      <c r="X81" s="44"/>
      <c r="Y81" s="44"/>
      <c r="Z81" s="13"/>
      <c r="AA81" s="13"/>
      <c r="AB81" s="13"/>
      <c r="AC81" s="45"/>
      <c r="AD81" s="46" t="s">
        <v>46</v>
      </c>
      <c r="AE81" s="47" t="s">
        <v>41</v>
      </c>
      <c r="AF81" s="48" t="s">
        <v>42</v>
      </c>
      <c r="AH81" s="46"/>
      <c r="AI81" s="46"/>
      <c r="AJ81" s="46"/>
      <c r="AL81" s="46"/>
      <c r="AM81" s="46"/>
      <c r="AN81" s="46"/>
    </row>
    <row r="82" spans="1:40" s="15" customFormat="1" ht="39.950000000000003" customHeight="1" x14ac:dyDescent="0.25">
      <c r="A82" s="30">
        <v>3</v>
      </c>
      <c r="B82" s="30"/>
      <c r="C82" s="32" t="s">
        <v>43</v>
      </c>
      <c r="D82" s="32" t="s">
        <v>177</v>
      </c>
      <c r="E82" s="33" t="s">
        <v>178</v>
      </c>
      <c r="F82" s="34" t="str">
        <f t="shared" ref="F82:F90" si="34">DATEDIF(R82,S82,"y") + DATEDIF(V82,W82,"y") + DATEDIF(X82,Y82,"y") + SUM(AH82) &amp; " años " &amp; DATEDIF(R82,S82,"ym") + DATEDIF(V82,W82,"ym") + DATEDIF(X82,Y82,"ym") + SUM(AI82) - SUM(AM82) &amp; " meses " &amp; DATEDIF(R82,S82,"md") + DATEDIF(V82,W82,"md") + DATEDIF(X82,Y82,"md") - SUM(AN82) &amp; " días"</f>
        <v>24 años 1 meses 23 días</v>
      </c>
      <c r="G82" s="35">
        <v>0.7</v>
      </c>
      <c r="H82" s="30" t="str">
        <f t="shared" si="32"/>
        <v>64 años 7 meses 19 días</v>
      </c>
      <c r="I82" s="30" t="str">
        <f t="shared" si="33"/>
        <v>9 años 4 meses 4 días</v>
      </c>
      <c r="J82" s="36"/>
      <c r="K82" s="37"/>
      <c r="L82" s="38"/>
      <c r="M82" s="39">
        <v>60000</v>
      </c>
      <c r="N82" s="40">
        <f t="shared" si="30"/>
        <v>42000</v>
      </c>
      <c r="O82" s="41"/>
      <c r="P82" s="41" t="s">
        <v>38</v>
      </c>
      <c r="Q82" s="40" t="s">
        <v>39</v>
      </c>
      <c r="R82" s="42">
        <v>36654</v>
      </c>
      <c r="S82" s="43">
        <v>45474</v>
      </c>
      <c r="T82" s="42">
        <v>21866</v>
      </c>
      <c r="U82" s="42">
        <v>42062</v>
      </c>
      <c r="V82" s="44"/>
      <c r="W82" s="44"/>
      <c r="X82" s="44"/>
      <c r="Y82" s="44"/>
      <c r="Z82" s="13"/>
      <c r="AA82" s="13"/>
      <c r="AB82" s="13"/>
      <c r="AC82" s="45"/>
      <c r="AD82" s="46" t="s">
        <v>40</v>
      </c>
      <c r="AE82" s="47" t="s">
        <v>41</v>
      </c>
      <c r="AF82" s="48" t="s">
        <v>42</v>
      </c>
      <c r="AH82" s="46"/>
      <c r="AI82" s="46"/>
      <c r="AJ82" s="46"/>
      <c r="AL82" s="46"/>
      <c r="AM82" s="46"/>
      <c r="AN82" s="46"/>
    </row>
    <row r="83" spans="1:40" s="15" customFormat="1" ht="39.950000000000003" customHeight="1" x14ac:dyDescent="0.25">
      <c r="A83" s="30">
        <v>4</v>
      </c>
      <c r="B83" s="30"/>
      <c r="C83" s="32" t="s">
        <v>43</v>
      </c>
      <c r="D83" s="32" t="s">
        <v>179</v>
      </c>
      <c r="E83" s="33" t="s">
        <v>180</v>
      </c>
      <c r="F83" s="34" t="str">
        <f t="shared" si="34"/>
        <v>35 años 10 meses 6 días</v>
      </c>
      <c r="G83" s="35">
        <v>1</v>
      </c>
      <c r="H83" s="30" t="str">
        <f t="shared" si="32"/>
        <v>52 años 8 meses 17 días</v>
      </c>
      <c r="I83" s="30" t="str">
        <f t="shared" si="33"/>
        <v>6 años 4 meses 0 días</v>
      </c>
      <c r="J83" s="36"/>
      <c r="K83" s="37"/>
      <c r="L83" s="38"/>
      <c r="M83" s="39">
        <f>39234.82+14000</f>
        <v>53234.82</v>
      </c>
      <c r="N83" s="40">
        <f t="shared" si="30"/>
        <v>53234.82</v>
      </c>
      <c r="O83" s="41"/>
      <c r="P83" s="41" t="s">
        <v>38</v>
      </c>
      <c r="Q83" s="40" t="s">
        <v>39</v>
      </c>
      <c r="R83" s="42">
        <v>32380</v>
      </c>
      <c r="S83" s="43">
        <v>45474</v>
      </c>
      <c r="T83" s="42">
        <v>26220</v>
      </c>
      <c r="U83" s="42">
        <v>43160</v>
      </c>
      <c r="V83" s="44"/>
      <c r="W83" s="44"/>
      <c r="X83" s="44"/>
      <c r="Y83" s="44"/>
      <c r="Z83" s="13"/>
      <c r="AA83" s="13"/>
      <c r="AB83" s="13"/>
      <c r="AC83" s="45"/>
      <c r="AD83" s="46" t="s">
        <v>40</v>
      </c>
      <c r="AE83" s="47" t="s">
        <v>41</v>
      </c>
      <c r="AF83" s="48" t="s">
        <v>42</v>
      </c>
      <c r="AH83" s="46"/>
      <c r="AI83" s="46"/>
      <c r="AJ83" s="46"/>
      <c r="AL83" s="46"/>
      <c r="AM83" s="46"/>
      <c r="AN83" s="46"/>
    </row>
    <row r="84" spans="1:40" s="15" customFormat="1" ht="39.950000000000003" customHeight="1" x14ac:dyDescent="0.25">
      <c r="A84" s="30">
        <v>5</v>
      </c>
      <c r="B84" s="30"/>
      <c r="C84" s="32" t="s">
        <v>43</v>
      </c>
      <c r="D84" s="32" t="s">
        <v>181</v>
      </c>
      <c r="E84" s="33" t="s">
        <v>182</v>
      </c>
      <c r="F84" s="34" t="str">
        <f t="shared" si="34"/>
        <v>35 años 8 meses 21 días</v>
      </c>
      <c r="G84" s="35">
        <v>1</v>
      </c>
      <c r="H84" s="30" t="str">
        <f t="shared" si="32"/>
        <v>58 años 2 meses 7 días</v>
      </c>
      <c r="I84" s="30" t="str">
        <f t="shared" si="33"/>
        <v>9 años 4 meses 4 días</v>
      </c>
      <c r="J84" s="36"/>
      <c r="K84" s="37"/>
      <c r="L84" s="38"/>
      <c r="M84" s="39">
        <f>39234.82</f>
        <v>39234.82</v>
      </c>
      <c r="N84" s="40">
        <f t="shared" si="30"/>
        <v>39234.82</v>
      </c>
      <c r="O84" s="41"/>
      <c r="P84" s="41" t="s">
        <v>38</v>
      </c>
      <c r="Q84" s="40" t="s">
        <v>39</v>
      </c>
      <c r="R84" s="42">
        <v>32426</v>
      </c>
      <c r="S84" s="43">
        <v>45474</v>
      </c>
      <c r="T84" s="42">
        <v>24221</v>
      </c>
      <c r="U84" s="42">
        <v>42062</v>
      </c>
      <c r="V84" s="44"/>
      <c r="W84" s="44"/>
      <c r="X84" s="44"/>
      <c r="Y84" s="44"/>
      <c r="Z84" s="13"/>
      <c r="AA84" s="13"/>
      <c r="AB84" s="13"/>
      <c r="AC84" s="45"/>
      <c r="AD84" s="46" t="s">
        <v>46</v>
      </c>
      <c r="AE84" s="47" t="s">
        <v>41</v>
      </c>
      <c r="AF84" s="48" t="s">
        <v>42</v>
      </c>
      <c r="AH84" s="46"/>
      <c r="AI84" s="46"/>
      <c r="AJ84" s="46"/>
      <c r="AL84" s="46"/>
      <c r="AM84" s="46"/>
      <c r="AN84" s="46"/>
    </row>
    <row r="85" spans="1:40" s="15" customFormat="1" ht="39.950000000000003" customHeight="1" x14ac:dyDescent="0.25">
      <c r="A85" s="30">
        <v>6</v>
      </c>
      <c r="B85" s="30"/>
      <c r="C85" s="32" t="s">
        <v>51</v>
      </c>
      <c r="D85" s="32" t="s">
        <v>183</v>
      </c>
      <c r="E85" s="33" t="s">
        <v>184</v>
      </c>
      <c r="F85" s="34" t="str">
        <f t="shared" si="34"/>
        <v>32 años 9 meses 16 días</v>
      </c>
      <c r="G85" s="35">
        <v>0.94</v>
      </c>
      <c r="H85" s="30" t="str">
        <f t="shared" si="32"/>
        <v>52 años 4 meses 28 días</v>
      </c>
      <c r="I85" s="30" t="str">
        <f t="shared" si="33"/>
        <v>9 años 4 meses 4 días</v>
      </c>
      <c r="J85" s="36"/>
      <c r="K85" s="37"/>
      <c r="L85" s="38"/>
      <c r="M85" s="39">
        <f>35615.52</f>
        <v>35615.519999999997</v>
      </c>
      <c r="N85" s="40">
        <f t="shared" si="30"/>
        <v>33478.588799999998</v>
      </c>
      <c r="O85" s="41"/>
      <c r="P85" s="41" t="s">
        <v>38</v>
      </c>
      <c r="Q85" s="40" t="s">
        <v>39</v>
      </c>
      <c r="R85" s="42">
        <v>33496</v>
      </c>
      <c r="S85" s="43">
        <v>45474</v>
      </c>
      <c r="T85" s="42">
        <v>26332</v>
      </c>
      <c r="U85" s="42">
        <v>42062</v>
      </c>
      <c r="V85" s="44"/>
      <c r="W85" s="44"/>
      <c r="X85" s="44"/>
      <c r="Y85" s="44"/>
      <c r="Z85" s="13"/>
      <c r="AA85" s="13"/>
      <c r="AB85" s="13"/>
      <c r="AC85" s="45"/>
      <c r="AD85" s="46" t="s">
        <v>46</v>
      </c>
      <c r="AE85" s="47" t="s">
        <v>41</v>
      </c>
      <c r="AF85" s="48" t="s">
        <v>42</v>
      </c>
      <c r="AH85" s="46"/>
      <c r="AI85" s="46"/>
      <c r="AJ85" s="46"/>
      <c r="AL85" s="46"/>
      <c r="AM85" s="46"/>
      <c r="AN85" s="46"/>
    </row>
    <row r="86" spans="1:40" s="15" customFormat="1" ht="39.950000000000003" customHeight="1" x14ac:dyDescent="0.25">
      <c r="A86" s="30">
        <v>7</v>
      </c>
      <c r="B86" s="30"/>
      <c r="C86" s="32" t="s">
        <v>51</v>
      </c>
      <c r="D86" s="32" t="s">
        <v>185</v>
      </c>
      <c r="E86" s="33" t="s">
        <v>186</v>
      </c>
      <c r="F86" s="34" t="str">
        <f t="shared" si="34"/>
        <v>32 años 9 meses 16 días</v>
      </c>
      <c r="G86" s="35">
        <v>0.94</v>
      </c>
      <c r="H86" s="30" t="str">
        <f t="shared" si="32"/>
        <v>50 años 6 meses 21 días</v>
      </c>
      <c r="I86" s="30" t="str">
        <f t="shared" si="33"/>
        <v>8 años 4 meses 4 días</v>
      </c>
      <c r="J86" s="36"/>
      <c r="K86" s="37"/>
      <c r="L86" s="38"/>
      <c r="M86" s="39">
        <f>35615.52+12000</f>
        <v>47615.519999999997</v>
      </c>
      <c r="N86" s="40">
        <f t="shared" si="30"/>
        <v>44758.588799999998</v>
      </c>
      <c r="O86" s="41"/>
      <c r="P86" s="41" t="s">
        <v>38</v>
      </c>
      <c r="Q86" s="40" t="s">
        <v>39</v>
      </c>
      <c r="R86" s="42">
        <v>33496</v>
      </c>
      <c r="S86" s="43">
        <v>45474</v>
      </c>
      <c r="T86" s="42">
        <v>27008</v>
      </c>
      <c r="U86" s="42">
        <v>42427</v>
      </c>
      <c r="V86" s="44"/>
      <c r="W86" s="44"/>
      <c r="X86" s="44"/>
      <c r="Y86" s="44"/>
      <c r="Z86" s="13"/>
      <c r="AA86" s="13"/>
      <c r="AB86" s="13"/>
      <c r="AC86" s="45"/>
      <c r="AD86" s="46" t="s">
        <v>58</v>
      </c>
      <c r="AE86" s="47" t="s">
        <v>41</v>
      </c>
      <c r="AF86" s="48" t="s">
        <v>42</v>
      </c>
      <c r="AH86" s="46"/>
      <c r="AI86" s="46"/>
      <c r="AJ86" s="46"/>
      <c r="AL86" s="46"/>
      <c r="AM86" s="46"/>
      <c r="AN86" s="46"/>
    </row>
    <row r="87" spans="1:40" s="15" customFormat="1" ht="39.950000000000003" customHeight="1" x14ac:dyDescent="0.25">
      <c r="A87" s="30">
        <v>8</v>
      </c>
      <c r="B87" s="30"/>
      <c r="C87" s="32" t="s">
        <v>51</v>
      </c>
      <c r="D87" s="32" t="s">
        <v>187</v>
      </c>
      <c r="E87" s="33" t="s">
        <v>188</v>
      </c>
      <c r="F87" s="34" t="str">
        <f t="shared" si="34"/>
        <v>35 años 2 meses 0 días</v>
      </c>
      <c r="G87" s="35">
        <v>1</v>
      </c>
      <c r="H87" s="30" t="str">
        <f t="shared" si="32"/>
        <v>57 años 2 meses 21 días</v>
      </c>
      <c r="I87" s="30" t="str">
        <f t="shared" si="33"/>
        <v>5 años 4 meses 4 días</v>
      </c>
      <c r="J87" s="36"/>
      <c r="K87" s="37"/>
      <c r="L87" s="38"/>
      <c r="M87" s="39">
        <f>35615.53</f>
        <v>35615.53</v>
      </c>
      <c r="N87" s="40">
        <f t="shared" si="30"/>
        <v>35615.53</v>
      </c>
      <c r="O87" s="41"/>
      <c r="P87" s="41" t="s">
        <v>38</v>
      </c>
      <c r="Q87" s="40" t="s">
        <v>39</v>
      </c>
      <c r="R87" s="42">
        <v>36100</v>
      </c>
      <c r="S87" s="43">
        <v>45474</v>
      </c>
      <c r="T87" s="42">
        <v>24572</v>
      </c>
      <c r="U87" s="42">
        <v>43523</v>
      </c>
      <c r="V87" s="44">
        <v>32629</v>
      </c>
      <c r="W87" s="44">
        <v>36100</v>
      </c>
      <c r="X87" s="44"/>
      <c r="Y87" s="44"/>
      <c r="Z87" s="13"/>
      <c r="AA87" s="13"/>
      <c r="AB87" s="13"/>
      <c r="AC87" s="45"/>
      <c r="AD87" s="46" t="s">
        <v>58</v>
      </c>
      <c r="AE87" s="47" t="s">
        <v>41</v>
      </c>
      <c r="AF87" s="48" t="s">
        <v>42</v>
      </c>
      <c r="AH87" s="46">
        <v>1</v>
      </c>
      <c r="AI87" s="46"/>
      <c r="AJ87" s="46"/>
      <c r="AL87" s="46"/>
      <c r="AM87" s="46">
        <v>12</v>
      </c>
      <c r="AN87" s="46"/>
    </row>
    <row r="88" spans="1:40" s="15" customFormat="1" ht="39.950000000000003" customHeight="1" x14ac:dyDescent="0.25">
      <c r="A88" s="30">
        <v>9</v>
      </c>
      <c r="B88" s="30"/>
      <c r="C88" s="32" t="s">
        <v>51</v>
      </c>
      <c r="D88" s="32" t="s">
        <v>189</v>
      </c>
      <c r="E88" s="33" t="s">
        <v>190</v>
      </c>
      <c r="F88" s="34" t="str">
        <f t="shared" si="34"/>
        <v>30 años 10 meses 0 días</v>
      </c>
      <c r="G88" s="35">
        <v>0.88</v>
      </c>
      <c r="H88" s="30" t="str">
        <f t="shared" si="32"/>
        <v>53 años 3 meses 28 días</v>
      </c>
      <c r="I88" s="30" t="str">
        <f t="shared" si="33"/>
        <v>9 años 4 meses 4 días</v>
      </c>
      <c r="J88" s="36"/>
      <c r="K88" s="37"/>
      <c r="L88" s="38"/>
      <c r="M88" s="39">
        <f>35615.52</f>
        <v>35615.519999999997</v>
      </c>
      <c r="N88" s="40">
        <f t="shared" si="30"/>
        <v>31341.657599999999</v>
      </c>
      <c r="O88" s="41"/>
      <c r="P88" s="41" t="s">
        <v>38</v>
      </c>
      <c r="Q88" s="40" t="s">
        <v>39</v>
      </c>
      <c r="R88" s="42">
        <v>34213</v>
      </c>
      <c r="S88" s="43">
        <v>45474</v>
      </c>
      <c r="T88" s="42">
        <v>25995</v>
      </c>
      <c r="U88" s="42">
        <v>42062</v>
      </c>
      <c r="V88" s="44"/>
      <c r="W88" s="44"/>
      <c r="X88" s="44"/>
      <c r="Y88" s="44"/>
      <c r="Z88" s="13"/>
      <c r="AA88" s="13"/>
      <c r="AB88" s="13"/>
      <c r="AC88" s="45"/>
      <c r="AD88" s="46" t="s">
        <v>137</v>
      </c>
      <c r="AE88" s="47" t="s">
        <v>41</v>
      </c>
      <c r="AF88" s="48" t="s">
        <v>42</v>
      </c>
      <c r="AH88" s="46"/>
      <c r="AI88" s="46"/>
      <c r="AJ88" s="46"/>
      <c r="AL88" s="46"/>
      <c r="AM88" s="46"/>
      <c r="AN88" s="46"/>
    </row>
    <row r="89" spans="1:40" s="15" customFormat="1" ht="39.950000000000003" customHeight="1" x14ac:dyDescent="0.25">
      <c r="A89" s="30">
        <v>10</v>
      </c>
      <c r="B89" s="30"/>
      <c r="C89" s="32" t="s">
        <v>51</v>
      </c>
      <c r="D89" s="32" t="s">
        <v>191</v>
      </c>
      <c r="E89" s="33" t="s">
        <v>192</v>
      </c>
      <c r="F89" s="34" t="str">
        <f t="shared" si="34"/>
        <v>32 años 9 meses 16 días</v>
      </c>
      <c r="G89" s="35">
        <v>0.94</v>
      </c>
      <c r="H89" s="30" t="str">
        <f t="shared" si="32"/>
        <v>53 años 5 meses 16 días</v>
      </c>
      <c r="I89" s="30" t="str">
        <f t="shared" si="33"/>
        <v>8 años 4 meses 4 días</v>
      </c>
      <c r="J89" s="36"/>
      <c r="K89" s="37"/>
      <c r="L89" s="38"/>
      <c r="M89" s="39">
        <f t="shared" ref="M89" si="35">35615.53+12000</f>
        <v>47615.53</v>
      </c>
      <c r="N89" s="40">
        <f t="shared" si="30"/>
        <v>44758.598199999993</v>
      </c>
      <c r="O89" s="41"/>
      <c r="P89" s="41" t="s">
        <v>38</v>
      </c>
      <c r="Q89" s="40" t="s">
        <v>39</v>
      </c>
      <c r="R89" s="42">
        <v>33496</v>
      </c>
      <c r="S89" s="43">
        <v>45474</v>
      </c>
      <c r="T89" s="42">
        <v>25948</v>
      </c>
      <c r="U89" s="42">
        <v>42427</v>
      </c>
      <c r="V89" s="44"/>
      <c r="W89" s="44"/>
      <c r="X89" s="44"/>
      <c r="Y89" s="44"/>
      <c r="Z89" s="13"/>
      <c r="AA89" s="13"/>
      <c r="AB89" s="13"/>
      <c r="AC89" s="45"/>
      <c r="AD89" s="46" t="s">
        <v>58</v>
      </c>
      <c r="AE89" s="47" t="s">
        <v>41</v>
      </c>
      <c r="AF89" s="48" t="s">
        <v>42</v>
      </c>
      <c r="AH89" s="46"/>
      <c r="AI89" s="46"/>
      <c r="AJ89" s="46"/>
      <c r="AL89" s="46"/>
      <c r="AM89" s="46"/>
      <c r="AN89" s="46"/>
    </row>
    <row r="90" spans="1:40" s="15" customFormat="1" ht="39.950000000000003" customHeight="1" x14ac:dyDescent="0.25">
      <c r="A90" s="30">
        <v>11</v>
      </c>
      <c r="B90" s="30"/>
      <c r="C90" s="32" t="s">
        <v>55</v>
      </c>
      <c r="D90" s="32" t="s">
        <v>193</v>
      </c>
      <c r="E90" s="33" t="s">
        <v>194</v>
      </c>
      <c r="F90" s="34" t="str">
        <f t="shared" si="34"/>
        <v>28 años 10 meses 23 días</v>
      </c>
      <c r="G90" s="35">
        <v>0.82499999999999996</v>
      </c>
      <c r="H90" s="30" t="str">
        <f t="shared" si="32"/>
        <v>55 años 6 meses 7 días</v>
      </c>
      <c r="I90" s="30" t="str">
        <f t="shared" si="33"/>
        <v>6 años 4 meses 0 días</v>
      </c>
      <c r="J90" s="36"/>
      <c r="K90" s="37"/>
      <c r="L90" s="38"/>
      <c r="M90" s="39">
        <v>34575.769999999997</v>
      </c>
      <c r="N90" s="40">
        <f t="shared" si="30"/>
        <v>28525.010249999996</v>
      </c>
      <c r="O90" s="41"/>
      <c r="P90" s="41" t="s">
        <v>38</v>
      </c>
      <c r="Q90" s="40" t="s">
        <v>39</v>
      </c>
      <c r="R90" s="42">
        <v>38108</v>
      </c>
      <c r="S90" s="43">
        <v>45474</v>
      </c>
      <c r="T90" s="42">
        <v>25196</v>
      </c>
      <c r="U90" s="42">
        <v>43160</v>
      </c>
      <c r="V90" s="44">
        <v>34790</v>
      </c>
      <c r="W90" s="44">
        <v>37979</v>
      </c>
      <c r="X90" s="44"/>
      <c r="Y90" s="44"/>
      <c r="Z90" s="13"/>
      <c r="AA90" s="13"/>
      <c r="AB90" s="13"/>
      <c r="AC90" s="45"/>
      <c r="AD90" s="46" t="s">
        <v>58</v>
      </c>
      <c r="AE90" s="47" t="s">
        <v>41</v>
      </c>
      <c r="AF90" s="48" t="s">
        <v>42</v>
      </c>
      <c r="AH90" s="46"/>
      <c r="AI90" s="46"/>
      <c r="AJ90" s="46"/>
      <c r="AL90" s="46"/>
      <c r="AM90" s="46"/>
      <c r="AN90" s="46"/>
    </row>
    <row r="91" spans="1:40" s="15" customFormat="1" ht="39.950000000000003" customHeight="1" x14ac:dyDescent="0.25">
      <c r="A91" s="30">
        <v>12</v>
      </c>
      <c r="B91" s="30"/>
      <c r="C91" s="32" t="s">
        <v>55</v>
      </c>
      <c r="D91" s="32" t="s">
        <v>195</v>
      </c>
      <c r="E91" s="33" t="s">
        <v>196</v>
      </c>
      <c r="F91" s="34" t="str">
        <f>DATEDIF(R91,S91,"y") + DATEDIF(V91,W91,"y") + DATEDIF(X91,Y91,"y") + SUM(AH91) &amp; " años " &amp; DATEDIF(R91,S91,"ym") + DATEDIF(V91,W91,"ym") + DATEDIF(X91,Y91,"ym") + SUM(AI91) - SUM(AM91) &amp; " meses " &amp; DATEDIF(R91,S91,"md") + DATEDIF(V91,W91,"md") + DATEDIF(X91,Y91,"md") - SUM(AN91) &amp; " días"</f>
        <v>29 años 9 meses 0 días</v>
      </c>
      <c r="G91" s="35">
        <v>0.85</v>
      </c>
      <c r="H91" s="30" t="str">
        <f>DATEDIF(T91,S91,"y") &amp; " años " &amp; DATEDIF(T91,S91,"ym") &amp; " meses " &amp; DATEDIF(T91,S91,"md") &amp; " días"</f>
        <v>48 años 4 meses 8 días</v>
      </c>
      <c r="I91" s="30" t="str">
        <f>DATEDIF(U91,S91,"y") &amp; " años " &amp; DATEDIF(U91,S91,"ym") &amp; " meses " &amp; DATEDIF(U91,S91,"md") &amp; " días"</f>
        <v>9 años 4 meses 4 días</v>
      </c>
      <c r="J91" s="36"/>
      <c r="K91" s="37"/>
      <c r="L91" s="38"/>
      <c r="M91" s="39">
        <v>34575.78</v>
      </c>
      <c r="N91" s="40">
        <f t="shared" si="30"/>
        <v>29389.412999999997</v>
      </c>
      <c r="O91" s="41"/>
      <c r="P91" s="41" t="s">
        <v>38</v>
      </c>
      <c r="Q91" s="40" t="s">
        <v>39</v>
      </c>
      <c r="R91" s="42">
        <v>34608</v>
      </c>
      <c r="S91" s="43">
        <v>45474</v>
      </c>
      <c r="T91" s="42">
        <v>27813</v>
      </c>
      <c r="U91" s="42">
        <v>42062</v>
      </c>
      <c r="V91" s="44"/>
      <c r="W91" s="44"/>
      <c r="X91" s="44"/>
      <c r="Y91" s="44"/>
      <c r="Z91" s="13"/>
      <c r="AA91" s="13"/>
      <c r="AB91" s="13"/>
      <c r="AC91" s="45"/>
      <c r="AD91" s="46" t="s">
        <v>46</v>
      </c>
      <c r="AE91" s="47" t="s">
        <v>41</v>
      </c>
      <c r="AF91" s="48" t="s">
        <v>42</v>
      </c>
      <c r="AH91" s="46"/>
      <c r="AI91" s="46"/>
      <c r="AJ91" s="46"/>
      <c r="AL91" s="46"/>
      <c r="AM91" s="46"/>
      <c r="AN91" s="46"/>
    </row>
    <row r="92" spans="1:40" s="15" customFormat="1" ht="39.950000000000003" customHeight="1" x14ac:dyDescent="0.25">
      <c r="A92" s="30">
        <v>13</v>
      </c>
      <c r="B92" s="30"/>
      <c r="C92" s="32" t="s">
        <v>55</v>
      </c>
      <c r="D92" s="32" t="s">
        <v>197</v>
      </c>
      <c r="E92" s="33" t="s">
        <v>198</v>
      </c>
      <c r="F92" s="34" t="str">
        <f>DATEDIF(R92,S92,"y") + DATEDIF(V92,W92,"y") + DATEDIF(X92,Y92,"y") + SUM(AH92) &amp; " años " &amp; DATEDIF(R92,S92,"ym") + DATEDIF(V92,W92,"ym") + DATEDIF(X92,Y92,"ym") + SUM(AI92) - SUM(AM92) &amp; " meses " &amp; DATEDIF(R92,S92,"md") + DATEDIF(V92,W92,"md") + DATEDIF(X92,Y92,"md") - SUM(AN92) &amp; " días"</f>
        <v>28 años 9 meses 16 días</v>
      </c>
      <c r="G92" s="35">
        <v>0.82499999999999996</v>
      </c>
      <c r="H92" s="30" t="str">
        <f>DATEDIF(T92,S92,"y") &amp; " años " &amp; DATEDIF(T92,S92,"ym") &amp; " meses " &amp; DATEDIF(T92,S92,"md") &amp; " días"</f>
        <v>49 años 10 meses 2 días</v>
      </c>
      <c r="I92" s="30" t="str">
        <f>DATEDIF(U92,S92,"y") &amp; " años " &amp; DATEDIF(U92,S92,"ym") &amp; " meses " &amp; DATEDIF(U92,S92,"md") &amp; " días"</f>
        <v>8 años 4 meses 4 días</v>
      </c>
      <c r="J92" s="36"/>
      <c r="K92" s="37"/>
      <c r="L92" s="38"/>
      <c r="M92" s="39">
        <v>34575.769999999997</v>
      </c>
      <c r="N92" s="40">
        <f t="shared" si="30"/>
        <v>28525.010249999996</v>
      </c>
      <c r="O92" s="41"/>
      <c r="P92" s="41" t="s">
        <v>38</v>
      </c>
      <c r="Q92" s="40" t="s">
        <v>39</v>
      </c>
      <c r="R92" s="42">
        <v>34957</v>
      </c>
      <c r="S92" s="43">
        <v>45474</v>
      </c>
      <c r="T92" s="42">
        <v>27270</v>
      </c>
      <c r="U92" s="42">
        <v>42427</v>
      </c>
      <c r="V92" s="44"/>
      <c r="W92" s="44"/>
      <c r="X92" s="44"/>
      <c r="Y92" s="44"/>
      <c r="Z92" s="13"/>
      <c r="AA92" s="13"/>
      <c r="AB92" s="13"/>
      <c r="AC92" s="45"/>
      <c r="AD92" s="46" t="s">
        <v>58</v>
      </c>
      <c r="AE92" s="47" t="s">
        <v>41</v>
      </c>
      <c r="AF92" s="48" t="s">
        <v>42</v>
      </c>
      <c r="AH92" s="46"/>
      <c r="AI92" s="46"/>
      <c r="AJ92" s="46"/>
      <c r="AL92" s="46"/>
      <c r="AM92" s="46"/>
      <c r="AN92" s="46"/>
    </row>
    <row r="93" spans="1:40" s="15" customFormat="1" ht="39.950000000000003" customHeight="1" x14ac:dyDescent="0.25">
      <c r="A93" s="30">
        <v>14</v>
      </c>
      <c r="B93" s="30"/>
      <c r="C93" s="32" t="s">
        <v>55</v>
      </c>
      <c r="D93" s="32" t="s">
        <v>199</v>
      </c>
      <c r="E93" s="33" t="s">
        <v>200</v>
      </c>
      <c r="F93" s="34" t="str">
        <f>DATEDIF(R93,S93,"y") + DATEDIF(V93,W93,"y") + DATEDIF(X93,Y93,"y") + SUM(AH93) &amp; " años " &amp; DATEDIF(R93,S93,"ym") + DATEDIF(V93,W93,"ym") + DATEDIF(X93,Y93,"ym") + SUM(AI93) - SUM(AM93) &amp; " meses " &amp; DATEDIF(R93,S93,"md") + DATEDIF(V93,W93,"md") + DATEDIF(X93,Y93,"md") - SUM(AN93) &amp; " días"</f>
        <v>28 años 11 meses 0 días</v>
      </c>
      <c r="G93" s="35">
        <v>0.82499999999999996</v>
      </c>
      <c r="H93" s="30" t="str">
        <f>DATEDIF(T93,S93,"y") &amp; " años " &amp; DATEDIF(T93,S93,"ym") &amp; " meses " &amp; DATEDIF(T93,S93,"md") &amp; " días"</f>
        <v>49 años 10 meses 0 días</v>
      </c>
      <c r="I93" s="30" t="str">
        <f>DATEDIF(U93,S93,"y") &amp; " años " &amp; DATEDIF(U93,S93,"ym") &amp; " meses " &amp; DATEDIF(U93,S93,"md") &amp; " días"</f>
        <v>7 años 4 meses 0 días</v>
      </c>
      <c r="J93" s="36"/>
      <c r="K93" s="37"/>
      <c r="L93" s="38"/>
      <c r="M93" s="39">
        <v>34575.769999999997</v>
      </c>
      <c r="N93" s="40">
        <f t="shared" si="30"/>
        <v>28525.010249999996</v>
      </c>
      <c r="O93" s="41"/>
      <c r="P93" s="41" t="s">
        <v>38</v>
      </c>
      <c r="Q93" s="40" t="s">
        <v>39</v>
      </c>
      <c r="R93" s="42">
        <v>34912</v>
      </c>
      <c r="S93" s="43">
        <v>45474</v>
      </c>
      <c r="T93" s="42">
        <v>27273</v>
      </c>
      <c r="U93" s="42">
        <v>42795</v>
      </c>
      <c r="V93" s="44"/>
      <c r="W93" s="44"/>
      <c r="X93" s="44"/>
      <c r="Y93" s="44"/>
      <c r="Z93" s="13"/>
      <c r="AA93" s="13"/>
      <c r="AB93" s="13"/>
      <c r="AC93" s="45"/>
      <c r="AD93" s="46" t="s">
        <v>58</v>
      </c>
      <c r="AE93" s="47" t="s">
        <v>41</v>
      </c>
      <c r="AF93" s="48" t="s">
        <v>42</v>
      </c>
      <c r="AH93" s="46"/>
      <c r="AI93" s="46"/>
      <c r="AJ93" s="46"/>
      <c r="AL93" s="46"/>
      <c r="AM93" s="46"/>
      <c r="AN93" s="46"/>
    </row>
    <row r="94" spans="1:40" s="15" customFormat="1" ht="39.950000000000003" customHeight="1" x14ac:dyDescent="0.25">
      <c r="A94" s="30">
        <v>15</v>
      </c>
      <c r="B94" s="30"/>
      <c r="C94" s="32" t="s">
        <v>55</v>
      </c>
      <c r="D94" s="32" t="s">
        <v>201</v>
      </c>
      <c r="E94" s="33" t="s">
        <v>202</v>
      </c>
      <c r="F94" s="34" t="str">
        <f>DATEDIF(R94,S94,"y") + DATEDIF(V94,W94,"y") + DATEDIF(X94,Y94,"y") + SUM(AH94) &amp; " años " &amp; DATEDIF(R94,S94,"ym") + DATEDIF(V94,W94,"ym") + DATEDIF(X94,Y94,"ym") + SUM(AI94) - SUM(AM94) &amp; " meses " &amp; DATEDIF(R94,S94,"md") + DATEDIF(V94,W94,"md") + DATEDIF(X94,Y94,"md") - SUM(AN94) &amp; " días"</f>
        <v>28 años 1 meses 24 días</v>
      </c>
      <c r="G94" s="35">
        <v>0.8</v>
      </c>
      <c r="H94" s="30" t="str">
        <f>DATEDIF(T94,S94,"y") &amp; " años " &amp; DATEDIF(T94,S94,"ym") &amp; " meses " &amp; DATEDIF(T94,S94,"md") &amp; " días"</f>
        <v>51 años 8 meses 7 días</v>
      </c>
      <c r="I94" s="30" t="str">
        <f>DATEDIF(U94,S94,"y") &amp; " años " &amp; DATEDIF(U94,S94,"ym") &amp; " meses " &amp; DATEDIF(U94,S94,"md") &amp; " días"</f>
        <v>8 años 4 meses 4 días</v>
      </c>
      <c r="J94" s="36"/>
      <c r="K94" s="37"/>
      <c r="L94" s="38"/>
      <c r="M94" s="39">
        <v>34575.769999999997</v>
      </c>
      <c r="N94" s="40">
        <f t="shared" si="30"/>
        <v>27660.615999999998</v>
      </c>
      <c r="O94" s="41"/>
      <c r="P94" s="41" t="s">
        <v>38</v>
      </c>
      <c r="Q94" s="40" t="s">
        <v>39</v>
      </c>
      <c r="R94" s="42">
        <v>35657</v>
      </c>
      <c r="S94" s="43">
        <v>45474</v>
      </c>
      <c r="T94" s="42">
        <v>26596</v>
      </c>
      <c r="U94" s="42">
        <v>42427</v>
      </c>
      <c r="V94" s="44">
        <v>34578</v>
      </c>
      <c r="W94" s="44">
        <v>35042</v>
      </c>
      <c r="X94" s="44"/>
      <c r="Y94" s="44"/>
      <c r="Z94" s="13"/>
      <c r="AA94" s="13"/>
      <c r="AB94" s="13"/>
      <c r="AC94" s="45"/>
      <c r="AD94" s="46" t="s">
        <v>58</v>
      </c>
      <c r="AE94" s="47" t="s">
        <v>41</v>
      </c>
      <c r="AF94" s="48" t="s">
        <v>42</v>
      </c>
      <c r="AH94" s="46">
        <v>1</v>
      </c>
      <c r="AI94" s="46"/>
      <c r="AJ94" s="46"/>
      <c r="AL94" s="46"/>
      <c r="AM94" s="46">
        <v>12</v>
      </c>
      <c r="AN94" s="46"/>
    </row>
    <row r="95" spans="1:40" s="15" customFormat="1" ht="39.950000000000003" customHeight="1" x14ac:dyDescent="0.25">
      <c r="A95" s="30">
        <v>16</v>
      </c>
      <c r="B95" s="30"/>
      <c r="C95" s="32" t="s">
        <v>55</v>
      </c>
      <c r="D95" s="32" t="s">
        <v>203</v>
      </c>
      <c r="E95" s="33" t="s">
        <v>204</v>
      </c>
      <c r="F95" s="34" t="str">
        <f>DATEDIF(R95,S95,"y") + DATEDIF(V95,W95,"y") + DATEDIF(X95,Y95,"y") + SUM(AH95) &amp; " años " &amp; DATEDIF(R95,S95,"ym") + DATEDIF(V95,W95,"ym") + DATEDIF(X95,Y95,"ym") + SUM(AI95) - SUM(AM95) &amp; " meses " &amp; DATEDIF(R95,S95,"md") + DATEDIF(V95,W95,"md") + DATEDIF(X95,Y95,"md") - SUM(AN95) &amp; " días"</f>
        <v>29 años 8 meses 0 días</v>
      </c>
      <c r="G95" s="35">
        <v>0.85</v>
      </c>
      <c r="H95" s="30" t="str">
        <f>DATEDIF(T95,S95,"y") &amp; " años " &amp; DATEDIF(T95,S95,"ym") &amp; " meses " &amp; DATEDIF(T95,S95,"md") &amp; " días"</f>
        <v>60 años 1 meses 29 días</v>
      </c>
      <c r="I95" s="30" t="str">
        <f>DATEDIF(U95,S95,"y") &amp; " años " &amp; DATEDIF(U95,S95,"ym") &amp; " meses " &amp; DATEDIF(U95,S95,"md") &amp; " días"</f>
        <v>8 años 4 meses 4 días</v>
      </c>
      <c r="J95" s="36"/>
      <c r="K95" s="37"/>
      <c r="L95" s="38"/>
      <c r="M95" s="39">
        <v>34575.78</v>
      </c>
      <c r="N95" s="40">
        <f t="shared" si="30"/>
        <v>29389.412999999997</v>
      </c>
      <c r="O95" s="41"/>
      <c r="P95" s="41" t="s">
        <v>38</v>
      </c>
      <c r="Q95" s="40" t="s">
        <v>39</v>
      </c>
      <c r="R95" s="42">
        <v>34639</v>
      </c>
      <c r="S95" s="43">
        <v>45474</v>
      </c>
      <c r="T95" s="42">
        <v>23499</v>
      </c>
      <c r="U95" s="42">
        <v>42427</v>
      </c>
      <c r="V95" s="44"/>
      <c r="W95" s="44"/>
      <c r="X95" s="44"/>
      <c r="Y95" s="44"/>
      <c r="Z95" s="13"/>
      <c r="AA95" s="13"/>
      <c r="AB95" s="13"/>
      <c r="AC95" s="45"/>
      <c r="AD95" s="46" t="s">
        <v>46</v>
      </c>
      <c r="AE95" s="47" t="s">
        <v>41</v>
      </c>
      <c r="AF95" s="48" t="s">
        <v>42</v>
      </c>
      <c r="AH95" s="46"/>
      <c r="AI95" s="46"/>
      <c r="AJ95" s="46"/>
      <c r="AL95" s="46"/>
      <c r="AM95" s="46"/>
      <c r="AN95" s="46"/>
    </row>
    <row r="96" spans="1:40" s="15" customFormat="1" ht="39.950000000000003" customHeight="1" x14ac:dyDescent="0.25">
      <c r="A96" s="30">
        <v>17</v>
      </c>
      <c r="B96" s="30"/>
      <c r="C96" s="32" t="s">
        <v>55</v>
      </c>
      <c r="D96" s="32" t="s">
        <v>205</v>
      </c>
      <c r="E96" s="50" t="s">
        <v>206</v>
      </c>
      <c r="F96" s="34" t="str">
        <f t="shared" ref="F96" si="36">DATEDIF(R96,S96,"y") + DATEDIF(V96,W96,"y") + DATEDIF(X96,Y96,"y") + SUM(AH96) &amp; " años " &amp; DATEDIF(R96,S96,"ym") + DATEDIF(V96,W96,"ym") + DATEDIF(X96,Y96,"ym") + SUM(AI96) - SUM(AM96) &amp; " meses " &amp; DATEDIF(R96,S96,"md") + DATEDIF(V96,W96,"md") + DATEDIF(X96,Y96,"md") - SUM(AN96) &amp; " días"</f>
        <v>22 años 1 meses 0 días</v>
      </c>
      <c r="G96" s="35">
        <v>1</v>
      </c>
      <c r="H96" s="30" t="str">
        <f t="shared" ref="H96:H98" si="37">DATEDIF(T96,S96,"y") &amp; " años " &amp; DATEDIF(T96,S96,"ym") &amp; " meses " &amp; DATEDIF(T96,S96,"md") &amp; " días"</f>
        <v>40 años 2 meses 20 días</v>
      </c>
      <c r="I96" s="30" t="str">
        <f t="shared" ref="I96:I98" si="38">DATEDIF(U96,S96,"y") &amp; " años " &amp; DATEDIF(U96,S96,"ym") &amp; " meses " &amp; DATEDIF(U96,S96,"md") &amp; " días"</f>
        <v>7 años 4 meses 0 días</v>
      </c>
      <c r="J96" s="36"/>
      <c r="K96" s="37"/>
      <c r="L96" s="38"/>
      <c r="M96" s="51">
        <f>34575.78</f>
        <v>34575.78</v>
      </c>
      <c r="N96" s="40">
        <f t="shared" si="30"/>
        <v>34575.78</v>
      </c>
      <c r="O96" s="41" t="s">
        <v>88</v>
      </c>
      <c r="P96" s="41" t="s">
        <v>89</v>
      </c>
      <c r="Q96" s="40" t="s">
        <v>90</v>
      </c>
      <c r="R96" s="42">
        <v>39507</v>
      </c>
      <c r="S96" s="43">
        <v>45474</v>
      </c>
      <c r="T96" s="42">
        <v>30783</v>
      </c>
      <c r="U96" s="42">
        <v>42795</v>
      </c>
      <c r="V96" s="44">
        <v>37408</v>
      </c>
      <c r="W96" s="44">
        <v>39507</v>
      </c>
      <c r="X96" s="44"/>
      <c r="Y96" s="44"/>
      <c r="Z96" s="13"/>
      <c r="AA96" s="13"/>
      <c r="AB96" s="13"/>
      <c r="AC96" s="45"/>
      <c r="AD96" s="46" t="s">
        <v>54</v>
      </c>
      <c r="AE96" s="47" t="s">
        <v>41</v>
      </c>
      <c r="AF96" s="48" t="s">
        <v>42</v>
      </c>
      <c r="AH96" s="46">
        <v>1</v>
      </c>
      <c r="AI96" s="46">
        <v>1</v>
      </c>
      <c r="AJ96" s="46"/>
      <c r="AL96" s="46"/>
      <c r="AM96" s="46">
        <v>12</v>
      </c>
      <c r="AN96" s="46">
        <v>30</v>
      </c>
    </row>
    <row r="97" spans="1:40" s="15" customFormat="1" ht="39.950000000000003" customHeight="1" x14ac:dyDescent="0.25">
      <c r="A97" s="30">
        <v>18</v>
      </c>
      <c r="B97" s="30"/>
      <c r="C97" s="32" t="s">
        <v>91</v>
      </c>
      <c r="D97" s="32" t="s">
        <v>207</v>
      </c>
      <c r="E97" s="50" t="s">
        <v>208</v>
      </c>
      <c r="F97" s="34" t="str">
        <f t="shared" ref="F97:F98" si="39">DATEDIF(R97,S97,"y") + DATEDIF(V97,W97,"y") + DATEDIF(X97,Y97,"y") + SUM(AH97) &amp; " años " &amp; DATEDIF(R97,S97,"ym") + DATEDIF(V97,W97,"ym") + DATEDIF(X97,Y97,"ym") + SUM(AI97) - SUM(AM97) &amp; " meses " &amp; DATEDIF(R97,S97,"md") + DATEDIF(V97,W97,"md") + DATEDIF(X97,Y97,"md") - SUM(AN97) &amp; " días"</f>
        <v>22 años 0 meses 16 días</v>
      </c>
      <c r="G97" s="35">
        <v>1</v>
      </c>
      <c r="H97" s="30" t="str">
        <f t="shared" si="37"/>
        <v>45 años 0 meses 4 días</v>
      </c>
      <c r="I97" s="30" t="str">
        <f t="shared" si="38"/>
        <v>1 años 4 meses 4 días</v>
      </c>
      <c r="J97" s="36"/>
      <c r="K97" s="37"/>
      <c r="L97" s="38"/>
      <c r="M97" s="51">
        <f>31510.28</f>
        <v>31510.28</v>
      </c>
      <c r="N97" s="40">
        <f t="shared" si="30"/>
        <v>31510.28</v>
      </c>
      <c r="O97" s="41" t="s">
        <v>88</v>
      </c>
      <c r="P97" s="41" t="s">
        <v>89</v>
      </c>
      <c r="Q97" s="40" t="s">
        <v>90</v>
      </c>
      <c r="R97" s="42">
        <v>37422</v>
      </c>
      <c r="S97" s="43">
        <v>45474</v>
      </c>
      <c r="T97" s="42">
        <v>29033</v>
      </c>
      <c r="U97" s="42">
        <v>44984</v>
      </c>
      <c r="V97" s="44"/>
      <c r="W97" s="44"/>
      <c r="X97" s="44"/>
      <c r="Y97" s="44"/>
      <c r="Z97" s="13"/>
      <c r="AA97" s="13"/>
      <c r="AB97" s="13"/>
      <c r="AC97" s="45"/>
      <c r="AD97" s="46" t="s">
        <v>58</v>
      </c>
      <c r="AE97" s="47" t="s">
        <v>41</v>
      </c>
      <c r="AF97" s="48" t="s">
        <v>42</v>
      </c>
      <c r="AH97" s="46"/>
      <c r="AI97" s="46"/>
      <c r="AJ97" s="46"/>
      <c r="AL97" s="46"/>
      <c r="AM97" s="46"/>
      <c r="AN97" s="46"/>
    </row>
    <row r="98" spans="1:40" s="15" customFormat="1" ht="39.950000000000003" customHeight="1" x14ac:dyDescent="0.25">
      <c r="A98" s="30">
        <v>19</v>
      </c>
      <c r="B98" s="50"/>
      <c r="C98" s="32" t="s">
        <v>209</v>
      </c>
      <c r="D98" s="32" t="s">
        <v>210</v>
      </c>
      <c r="E98" s="50" t="s">
        <v>211</v>
      </c>
      <c r="F98" s="34" t="str">
        <f t="shared" si="39"/>
        <v>23 años 2 meses 29 días</v>
      </c>
      <c r="G98" s="35">
        <v>0.67500000000000004</v>
      </c>
      <c r="H98" s="30" t="str">
        <f t="shared" si="37"/>
        <v>43 años 7 meses 25 días</v>
      </c>
      <c r="I98" s="30" t="str">
        <f t="shared" si="38"/>
        <v>8 años 2 meses 3 días</v>
      </c>
      <c r="J98" s="36"/>
      <c r="K98" s="37"/>
      <c r="L98" s="38"/>
      <c r="M98" s="51">
        <f>32541.78</f>
        <v>32541.78</v>
      </c>
      <c r="N98" s="40">
        <f t="shared" si="30"/>
        <v>21965.701499999999</v>
      </c>
      <c r="O98" s="41" t="s">
        <v>212</v>
      </c>
      <c r="P98" s="41" t="s">
        <v>89</v>
      </c>
      <c r="Q98" s="40" t="s">
        <v>213</v>
      </c>
      <c r="R98" s="42">
        <v>36923</v>
      </c>
      <c r="S98" s="43">
        <v>45412</v>
      </c>
      <c r="T98" s="42">
        <v>29469</v>
      </c>
      <c r="U98" s="42">
        <v>42427</v>
      </c>
      <c r="V98" s="44"/>
      <c r="W98" s="44"/>
      <c r="X98" s="44"/>
      <c r="Y98" s="44"/>
      <c r="Z98" s="13"/>
      <c r="AA98" s="13"/>
      <c r="AB98" s="13"/>
      <c r="AC98" s="45"/>
      <c r="AD98" s="46" t="s">
        <v>58</v>
      </c>
      <c r="AE98" s="47" t="s">
        <v>41</v>
      </c>
      <c r="AF98" s="48" t="s">
        <v>42</v>
      </c>
      <c r="AH98" s="46"/>
      <c r="AI98" s="46"/>
      <c r="AJ98" s="46"/>
      <c r="AL98" s="46"/>
      <c r="AM98" s="46"/>
      <c r="AN98" s="46"/>
    </row>
    <row r="99" spans="1:40" s="15" customFormat="1" ht="39.950000000000003" customHeight="1" x14ac:dyDescent="0.25">
      <c r="A99" s="30">
        <v>20</v>
      </c>
      <c r="B99" s="30"/>
      <c r="C99" s="32" t="s">
        <v>168</v>
      </c>
      <c r="D99" s="32" t="s">
        <v>214</v>
      </c>
      <c r="E99" s="33" t="s">
        <v>215</v>
      </c>
      <c r="F99" s="34" t="str">
        <f>DATEDIF(R99,S99,"y") + DATEDIF(V99,W99,"y") + DATEDIF(X99,Y99,"y") + SUM(AH99) &amp; " años " &amp; DATEDIF(R99,S99,"ym") + DATEDIF(V99,W99,"ym") + DATEDIF(X99,Y99,"ym") + SUM(AI99) - SUM(AM99) &amp; " meses " &amp; DATEDIF(R99,S99,"md") + DATEDIF(V99,W99,"md") + DATEDIF(X99,Y99,"md") - SUM(AN99) &amp; " días"</f>
        <v>23 años 4 meses 0 días</v>
      </c>
      <c r="G99" s="35">
        <v>0.67500000000000004</v>
      </c>
      <c r="H99" s="30" t="str">
        <f>DATEDIF(T99,S99,"y") &amp; " años " &amp; DATEDIF(T99,S99,"ym") &amp; " meses " &amp; DATEDIF(T99,S99,"md") &amp; " días"</f>
        <v>49 años 6 meses 18 días</v>
      </c>
      <c r="I99" s="30"/>
      <c r="J99" s="36"/>
      <c r="K99" s="37"/>
      <c r="L99" s="38"/>
      <c r="M99" s="39">
        <v>12139.93</v>
      </c>
      <c r="N99" s="40">
        <v>10000</v>
      </c>
      <c r="O99" s="41"/>
      <c r="P99" s="41" t="s">
        <v>171</v>
      </c>
      <c r="Q99" s="40" t="s">
        <v>39</v>
      </c>
      <c r="R99" s="42">
        <v>36951</v>
      </c>
      <c r="S99" s="43">
        <v>45474</v>
      </c>
      <c r="T99" s="42">
        <v>27376</v>
      </c>
      <c r="U99" s="42"/>
      <c r="V99" s="44"/>
      <c r="W99" s="44"/>
      <c r="X99" s="44"/>
      <c r="Y99" s="44"/>
      <c r="Z99" s="13"/>
      <c r="AA99" s="13"/>
      <c r="AB99" s="13"/>
      <c r="AC99" s="45"/>
      <c r="AD99" s="46" t="s">
        <v>54</v>
      </c>
      <c r="AE99" s="47" t="s">
        <v>41</v>
      </c>
      <c r="AF99" s="48" t="s">
        <v>42</v>
      </c>
      <c r="AH99" s="46"/>
      <c r="AI99" s="46"/>
      <c r="AJ99" s="46"/>
      <c r="AL99" s="46"/>
      <c r="AM99" s="46"/>
      <c r="AN99" s="46"/>
    </row>
    <row r="100" spans="1:40" s="15" customFormat="1" ht="39.950000000000003" customHeight="1" x14ac:dyDescent="0.25">
      <c r="A100" s="30">
        <v>21</v>
      </c>
      <c r="B100" s="30"/>
      <c r="C100" s="32" t="s">
        <v>168</v>
      </c>
      <c r="D100" s="32" t="s">
        <v>216</v>
      </c>
      <c r="E100" s="50" t="s">
        <v>217</v>
      </c>
      <c r="F100" s="34" t="str">
        <f>DATEDIF(R100,S100,"y") + DATEDIF(V100,W100,"y") + DATEDIF(X100,Y100,"y") + SUM(AH100) &amp; " años " &amp; DATEDIF(R100,S100,"ym") + DATEDIF(V100,W100,"ym") + DATEDIF(X100,Y100,"ym") + SUM(AI100) - SUM(AM100) &amp; " meses " &amp; DATEDIF(R100,S100,"md") + DATEDIF(V100,W100,"md") + DATEDIF(X100,Y100,"md") - SUM(AN100) &amp; " días"</f>
        <v>22 años 4 meses 4 días</v>
      </c>
      <c r="G100" s="35">
        <v>1</v>
      </c>
      <c r="H100" s="30" t="str">
        <f>DATEDIF(T100,S100,"y") &amp; " años " &amp; DATEDIF(T100,S100,"ym") &amp; " meses " &amp; DATEDIF(T100,S100,"md") &amp; " días"</f>
        <v>72 años 1 meses 12 días</v>
      </c>
      <c r="I100" s="30"/>
      <c r="J100" s="36"/>
      <c r="K100" s="37"/>
      <c r="L100" s="38"/>
      <c r="M100" s="51">
        <v>11600</v>
      </c>
      <c r="N100" s="40">
        <f>M100*G100</f>
        <v>11600</v>
      </c>
      <c r="O100" s="41" t="s">
        <v>218</v>
      </c>
      <c r="P100" s="41" t="s">
        <v>89</v>
      </c>
      <c r="Q100" s="40" t="s">
        <v>90</v>
      </c>
      <c r="R100" s="42">
        <v>37314</v>
      </c>
      <c r="S100" s="43">
        <v>45474</v>
      </c>
      <c r="T100" s="42">
        <v>19133</v>
      </c>
      <c r="U100" s="42"/>
      <c r="V100" s="44"/>
      <c r="W100" s="44"/>
      <c r="X100" s="44"/>
      <c r="Y100" s="44"/>
      <c r="Z100" s="13"/>
      <c r="AA100" s="13"/>
      <c r="AB100" s="13"/>
      <c r="AC100" s="45"/>
      <c r="AD100" s="46" t="s">
        <v>40</v>
      </c>
      <c r="AE100" s="47" t="s">
        <v>41</v>
      </c>
      <c r="AF100" s="48" t="s">
        <v>42</v>
      </c>
      <c r="AH100" s="46"/>
      <c r="AI100" s="46"/>
      <c r="AJ100" s="46"/>
      <c r="AL100" s="46"/>
      <c r="AM100" s="46"/>
      <c r="AN100" s="46"/>
    </row>
    <row r="101" spans="1:40" s="15" customFormat="1" ht="39.950000000000003" customHeight="1" x14ac:dyDescent="0.25">
      <c r="A101" s="30">
        <v>22</v>
      </c>
      <c r="B101" s="30"/>
      <c r="C101" s="32" t="s">
        <v>168</v>
      </c>
      <c r="D101" s="32" t="s">
        <v>219</v>
      </c>
      <c r="E101" s="50" t="s">
        <v>220</v>
      </c>
      <c r="F101" s="34" t="str">
        <f>DATEDIF(R101,S101,"y") + DATEDIF(V101,W101,"y") + DATEDIF(X101,Y101,"y") + SUM(AH101) &amp; " años " &amp; DATEDIF(R101,S101,"ym") + DATEDIF(V101,W101,"ym") + DATEDIF(X101,Y101,"ym") + SUM(AI101) - SUM(AM101) &amp; " meses " &amp; DATEDIF(R101,S101,"md") + DATEDIF(V101,W101,"md") + DATEDIF(X101,Y101,"md") - SUM(AN101) &amp; " días"</f>
        <v>30 años 3 meses 0 días</v>
      </c>
      <c r="G101" s="35">
        <v>1</v>
      </c>
      <c r="H101" s="30" t="str">
        <f>DATEDIF(T101,S101,"y") &amp; " años " &amp; DATEDIF(T101,S101,"ym") &amp; " meses " &amp; DATEDIF(T101,S101,"md") &amp; " días"</f>
        <v>62 años 9 meses 3 días</v>
      </c>
      <c r="I101" s="30"/>
      <c r="J101" s="36"/>
      <c r="K101" s="37"/>
      <c r="L101" s="38"/>
      <c r="M101" s="51">
        <v>20300</v>
      </c>
      <c r="N101" s="40">
        <f>M101*G101</f>
        <v>20300</v>
      </c>
      <c r="O101" s="41" t="s">
        <v>218</v>
      </c>
      <c r="P101" s="41" t="s">
        <v>89</v>
      </c>
      <c r="Q101" s="40" t="s">
        <v>90</v>
      </c>
      <c r="R101" s="42">
        <v>36951</v>
      </c>
      <c r="S101" s="43">
        <v>45474</v>
      </c>
      <c r="T101" s="42">
        <v>22552</v>
      </c>
      <c r="U101" s="42"/>
      <c r="V101" s="44">
        <v>34425</v>
      </c>
      <c r="W101" s="44">
        <v>36951</v>
      </c>
      <c r="X101" s="44"/>
      <c r="Y101" s="44"/>
      <c r="Z101" s="13"/>
      <c r="AA101" s="13"/>
      <c r="AB101" s="13"/>
      <c r="AC101" s="45"/>
      <c r="AD101" s="46" t="s">
        <v>40</v>
      </c>
      <c r="AE101" s="47" t="s">
        <v>41</v>
      </c>
      <c r="AF101" s="48" t="s">
        <v>42</v>
      </c>
      <c r="AH101" s="46">
        <v>1</v>
      </c>
      <c r="AI101" s="46"/>
      <c r="AJ101" s="46"/>
      <c r="AL101" s="46"/>
      <c r="AM101" s="46">
        <v>12</v>
      </c>
      <c r="AN101" s="46"/>
    </row>
    <row r="102" spans="1:40" s="15" customFormat="1" ht="39.950000000000003" customHeight="1" x14ac:dyDescent="0.25">
      <c r="A102" s="30">
        <v>23</v>
      </c>
      <c r="B102" s="30"/>
      <c r="C102" s="32" t="s">
        <v>168</v>
      </c>
      <c r="D102" s="32" t="s">
        <v>221</v>
      </c>
      <c r="E102" s="50" t="s">
        <v>222</v>
      </c>
      <c r="F102" s="34" t="str">
        <f>DATEDIF(R102,S102,"y") + DATEDIF(V102,W102,"y") + DATEDIF(X102,Y102,"y") + SUM(AH102) &amp; " años " &amp; DATEDIF(R102,S102,"ym") + DATEDIF(V102,W102,"ym") + DATEDIF(X102,Y102,"ym") + SUM(AI102) - SUM(AM102) &amp; " meses " &amp; DATEDIF(R102,S102,"md") + DATEDIF(V102,W102,"md") + DATEDIF(X102,Y102,"md") - SUM(AN102) &amp; " días"</f>
        <v>31 años 6 meses 0 días</v>
      </c>
      <c r="G102" s="35">
        <v>1</v>
      </c>
      <c r="H102" s="30" t="str">
        <f>DATEDIF(T102,S102,"y") &amp; " años " &amp; DATEDIF(T102,S102,"ym") &amp; " meses " &amp; DATEDIF(T102,S102,"md") &amp; " días"</f>
        <v>64 años 5 meses 15 días</v>
      </c>
      <c r="I102" s="30"/>
      <c r="J102" s="36"/>
      <c r="K102" s="37"/>
      <c r="L102" s="38"/>
      <c r="M102" s="51">
        <v>15600</v>
      </c>
      <c r="N102" s="40">
        <f>M102*G102</f>
        <v>15600</v>
      </c>
      <c r="O102" s="41" t="s">
        <v>218</v>
      </c>
      <c r="P102" s="41" t="s">
        <v>89</v>
      </c>
      <c r="Q102" s="40" t="s">
        <v>90</v>
      </c>
      <c r="R102" s="42">
        <v>36342</v>
      </c>
      <c r="S102" s="43">
        <v>45474</v>
      </c>
      <c r="T102" s="42">
        <v>21931</v>
      </c>
      <c r="U102" s="42"/>
      <c r="V102" s="44">
        <v>33970</v>
      </c>
      <c r="W102" s="44">
        <v>36342</v>
      </c>
      <c r="X102" s="44"/>
      <c r="Y102" s="44"/>
      <c r="Z102" s="13"/>
      <c r="AA102" s="13"/>
      <c r="AB102" s="13"/>
      <c r="AC102" s="45"/>
      <c r="AD102" s="46" t="s">
        <v>54</v>
      </c>
      <c r="AE102" s="47" t="s">
        <v>41</v>
      </c>
      <c r="AF102" s="48" t="s">
        <v>42</v>
      </c>
      <c r="AH102" s="46"/>
      <c r="AI102" s="46"/>
      <c r="AJ102" s="46"/>
      <c r="AL102" s="46"/>
      <c r="AM102" s="46"/>
      <c r="AN102" s="46"/>
    </row>
    <row r="103" spans="1:40" ht="12.75" customHeight="1" x14ac:dyDescent="0.25"/>
    <row r="104" spans="1:40" s="12" customFormat="1" x14ac:dyDescent="0.25">
      <c r="A104" s="9" t="s">
        <v>223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10"/>
      <c r="S104" s="11"/>
      <c r="T104" s="11"/>
      <c r="Z104" s="13"/>
      <c r="AA104" s="13"/>
      <c r="AB104" s="13"/>
      <c r="AD104" s="14"/>
      <c r="AG104" s="15"/>
      <c r="AH104" s="16"/>
      <c r="AI104" s="16"/>
      <c r="AJ104" s="16"/>
      <c r="AL104" s="16"/>
      <c r="AM104" s="16"/>
      <c r="AN104" s="16"/>
    </row>
    <row r="105" spans="1:40" s="29" customFormat="1" ht="30" customHeight="1" x14ac:dyDescent="0.25">
      <c r="A105" s="17" t="s">
        <v>9</v>
      </c>
      <c r="B105" s="17" t="s">
        <v>10</v>
      </c>
      <c r="C105" s="18" t="s">
        <v>11</v>
      </c>
      <c r="D105" s="18" t="s">
        <v>12</v>
      </c>
      <c r="E105" s="17" t="s">
        <v>13</v>
      </c>
      <c r="F105" s="19" t="s">
        <v>14</v>
      </c>
      <c r="G105" s="19" t="s">
        <v>15</v>
      </c>
      <c r="H105" s="18" t="s">
        <v>16</v>
      </c>
      <c r="I105" s="20" t="s">
        <v>17</v>
      </c>
      <c r="J105" s="21" t="s">
        <v>18</v>
      </c>
      <c r="K105" s="22"/>
      <c r="L105" s="23" t="s">
        <v>19</v>
      </c>
      <c r="M105" s="24" t="s">
        <v>20</v>
      </c>
      <c r="N105" s="24" t="s">
        <v>124</v>
      </c>
      <c r="O105" s="24" t="s">
        <v>21</v>
      </c>
      <c r="P105" s="24" t="s">
        <v>22</v>
      </c>
      <c r="Q105" s="24" t="s">
        <v>23</v>
      </c>
      <c r="R105" s="24" t="s">
        <v>24</v>
      </c>
      <c r="S105" s="25" t="s">
        <v>25</v>
      </c>
      <c r="T105" s="25" t="s">
        <v>26</v>
      </c>
      <c r="U105" s="26" t="s">
        <v>27</v>
      </c>
      <c r="V105" s="18" t="s">
        <v>18</v>
      </c>
      <c r="W105" s="25" t="s">
        <v>25</v>
      </c>
      <c r="X105" s="25" t="s">
        <v>26</v>
      </c>
      <c r="Y105" s="25" t="s">
        <v>25</v>
      </c>
      <c r="Z105" s="25" t="s">
        <v>26</v>
      </c>
      <c r="AA105" s="13"/>
      <c r="AB105" s="13"/>
      <c r="AC105" s="27"/>
      <c r="AD105" s="25" t="s">
        <v>28</v>
      </c>
      <c r="AE105" s="25" t="s">
        <v>29</v>
      </c>
      <c r="AF105" s="25" t="s">
        <v>30</v>
      </c>
      <c r="AG105" s="15"/>
      <c r="AH105" s="28" t="s">
        <v>31</v>
      </c>
      <c r="AI105" s="28" t="s">
        <v>32</v>
      </c>
      <c r="AJ105" s="28" t="s">
        <v>33</v>
      </c>
      <c r="AK105" s="15"/>
      <c r="AL105" s="28" t="s">
        <v>31</v>
      </c>
      <c r="AM105" s="28" t="s">
        <v>32</v>
      </c>
      <c r="AN105" s="28" t="s">
        <v>34</v>
      </c>
    </row>
    <row r="106" spans="1:40" s="15" customFormat="1" ht="39.950000000000003" customHeight="1" x14ac:dyDescent="0.25">
      <c r="A106" s="30">
        <v>1</v>
      </c>
      <c r="B106" s="30"/>
      <c r="C106" s="32" t="s">
        <v>168</v>
      </c>
      <c r="D106" s="32" t="s">
        <v>224</v>
      </c>
      <c r="E106" s="33" t="s">
        <v>225</v>
      </c>
      <c r="F106" s="34" t="str">
        <f t="shared" ref="F106:F112" si="40">DATEDIF(R106,S106,"y") + DATEDIF(V106,W106,"y") + DATEDIF(X106,Y106,"y") + SUM(AH106) &amp; " años " &amp; DATEDIF(R106,S106,"ym") + DATEDIF(V106,W106,"ym") + DATEDIF(X106,Y106,"ym") + SUM(AI106) - SUM(AM106) &amp; " meses " &amp; DATEDIF(R106,S106,"md") + DATEDIF(V106,W106,"md") + DATEDIF(X106,Y106,"md") - SUM(AN106) &amp; " días"</f>
        <v>25 años 8 meses 19 días</v>
      </c>
      <c r="G106" s="35">
        <v>0.75</v>
      </c>
      <c r="H106" s="30" t="str">
        <f t="shared" ref="H106:H113" si="41">DATEDIF(T106,S106,"y") &amp; " años " &amp; DATEDIF(T106,S106,"ym") &amp; " meses " &amp; DATEDIF(T106,S106,"md") &amp; " días"</f>
        <v>62 años 11 meses 6 días</v>
      </c>
      <c r="I106" s="30"/>
      <c r="J106" s="36"/>
      <c r="K106" s="37"/>
      <c r="L106" s="38"/>
      <c r="M106" s="39">
        <v>20295.48</v>
      </c>
      <c r="N106" s="40">
        <f>M106*G106</f>
        <v>15221.61</v>
      </c>
      <c r="O106" s="41"/>
      <c r="P106" s="41" t="s">
        <v>171</v>
      </c>
      <c r="Q106" s="40" t="s">
        <v>39</v>
      </c>
      <c r="R106" s="42">
        <v>36080</v>
      </c>
      <c r="S106" s="43">
        <v>45474</v>
      </c>
      <c r="T106" s="42">
        <v>22487</v>
      </c>
      <c r="U106" s="42"/>
      <c r="V106" s="44"/>
      <c r="W106" s="44"/>
      <c r="X106" s="44"/>
      <c r="Y106" s="44"/>
      <c r="Z106" s="13"/>
      <c r="AA106" s="13"/>
      <c r="AB106" s="13"/>
      <c r="AC106" s="45"/>
      <c r="AD106" s="46" t="s">
        <v>58</v>
      </c>
      <c r="AE106" s="47" t="s">
        <v>41</v>
      </c>
      <c r="AF106" s="48" t="s">
        <v>42</v>
      </c>
      <c r="AH106" s="46"/>
      <c r="AI106" s="46"/>
      <c r="AJ106" s="46"/>
      <c r="AL106" s="46"/>
      <c r="AM106" s="46"/>
      <c r="AN106" s="46"/>
    </row>
    <row r="107" spans="1:40" s="15" customFormat="1" ht="39.950000000000003" customHeight="1" x14ac:dyDescent="0.25">
      <c r="A107" s="30">
        <v>2</v>
      </c>
      <c r="B107" s="30"/>
      <c r="C107" s="32" t="s">
        <v>168</v>
      </c>
      <c r="D107" s="32" t="s">
        <v>226</v>
      </c>
      <c r="E107" s="33" t="s">
        <v>227</v>
      </c>
      <c r="F107" s="34" t="str">
        <f t="shared" si="40"/>
        <v>24 años 1 meses 13 días</v>
      </c>
      <c r="G107" s="35">
        <v>0.7</v>
      </c>
      <c r="H107" s="30" t="str">
        <f t="shared" si="41"/>
        <v>46 años 6 meses 1 días</v>
      </c>
      <c r="I107" s="30"/>
      <c r="J107" s="36"/>
      <c r="K107" s="37"/>
      <c r="L107" s="38"/>
      <c r="M107" s="39">
        <v>9819.2099999999991</v>
      </c>
      <c r="N107" s="40">
        <v>10000</v>
      </c>
      <c r="O107" s="41"/>
      <c r="P107" s="41" t="s">
        <v>171</v>
      </c>
      <c r="Q107" s="40" t="s">
        <v>39</v>
      </c>
      <c r="R107" s="42">
        <v>36664</v>
      </c>
      <c r="S107" s="43">
        <v>45474</v>
      </c>
      <c r="T107" s="42">
        <v>28489</v>
      </c>
      <c r="U107" s="42"/>
      <c r="V107" s="44"/>
      <c r="W107" s="44"/>
      <c r="X107" s="44"/>
      <c r="Y107" s="44"/>
      <c r="Z107" s="13"/>
      <c r="AA107" s="13"/>
      <c r="AB107" s="13"/>
      <c r="AC107" s="45"/>
      <c r="AD107" s="46" t="s">
        <v>54</v>
      </c>
      <c r="AE107" s="47" t="s">
        <v>41</v>
      </c>
      <c r="AF107" s="48" t="s">
        <v>42</v>
      </c>
      <c r="AH107" s="46"/>
      <c r="AI107" s="46"/>
      <c r="AJ107" s="46"/>
      <c r="AL107" s="46"/>
      <c r="AM107" s="46"/>
      <c r="AN107" s="46"/>
    </row>
    <row r="108" spans="1:40" s="15" customFormat="1" ht="39.950000000000003" customHeight="1" x14ac:dyDescent="0.25">
      <c r="A108" s="30">
        <v>3</v>
      </c>
      <c r="B108" s="30"/>
      <c r="C108" s="32" t="s">
        <v>168</v>
      </c>
      <c r="D108" s="32" t="s">
        <v>228</v>
      </c>
      <c r="E108" s="33" t="s">
        <v>229</v>
      </c>
      <c r="F108" s="34" t="str">
        <f t="shared" si="40"/>
        <v>28 años 3 meses 11 días</v>
      </c>
      <c r="G108" s="35">
        <v>0.8</v>
      </c>
      <c r="H108" s="30" t="str">
        <f t="shared" si="41"/>
        <v>57 años 7 meses 16 días</v>
      </c>
      <c r="I108" s="30"/>
      <c r="J108" s="36"/>
      <c r="K108" s="37"/>
      <c r="L108" s="38"/>
      <c r="M108" s="39">
        <v>15600.25</v>
      </c>
      <c r="N108" s="40">
        <f>M108*G108</f>
        <v>12480.2</v>
      </c>
      <c r="O108" s="41"/>
      <c r="P108" s="41" t="s">
        <v>171</v>
      </c>
      <c r="Q108" s="40" t="s">
        <v>39</v>
      </c>
      <c r="R108" s="42">
        <v>35144</v>
      </c>
      <c r="S108" s="43">
        <v>45474</v>
      </c>
      <c r="T108" s="42">
        <v>24426</v>
      </c>
      <c r="U108" s="42"/>
      <c r="V108" s="44"/>
      <c r="W108" s="44"/>
      <c r="X108" s="44"/>
      <c r="Y108" s="44"/>
      <c r="Z108" s="13"/>
      <c r="AA108" s="13"/>
      <c r="AB108" s="13"/>
      <c r="AC108" s="45"/>
      <c r="AD108" s="46" t="s">
        <v>58</v>
      </c>
      <c r="AE108" s="47" t="s">
        <v>41</v>
      </c>
      <c r="AF108" s="48" t="s">
        <v>42</v>
      </c>
      <c r="AH108" s="46"/>
      <c r="AI108" s="46"/>
      <c r="AJ108" s="46"/>
      <c r="AL108" s="46"/>
      <c r="AM108" s="46"/>
      <c r="AN108" s="46"/>
    </row>
    <row r="109" spans="1:40" s="15" customFormat="1" ht="39.950000000000003" customHeight="1" x14ac:dyDescent="0.25">
      <c r="A109" s="30">
        <v>4</v>
      </c>
      <c r="B109" s="30"/>
      <c r="C109" s="81" t="s">
        <v>168</v>
      </c>
      <c r="D109" s="82" t="s">
        <v>230</v>
      </c>
      <c r="E109" s="83" t="s">
        <v>231</v>
      </c>
      <c r="F109" s="34" t="str">
        <f t="shared" si="40"/>
        <v>16 años 5 meses 0 días</v>
      </c>
      <c r="G109" s="35">
        <v>0.95</v>
      </c>
      <c r="H109" s="30" t="str">
        <f t="shared" si="41"/>
        <v>48 años 2 meses 13 días</v>
      </c>
      <c r="I109" s="30"/>
      <c r="J109" s="36"/>
      <c r="K109" s="37"/>
      <c r="L109" s="38"/>
      <c r="M109" s="40">
        <v>8050</v>
      </c>
      <c r="N109" s="40">
        <v>10000</v>
      </c>
      <c r="O109" s="41" t="s">
        <v>88</v>
      </c>
      <c r="P109" s="41" t="s">
        <v>89</v>
      </c>
      <c r="Q109" s="40" t="s">
        <v>90</v>
      </c>
      <c r="R109" s="84">
        <v>39478</v>
      </c>
      <c r="S109" s="84">
        <v>45474</v>
      </c>
      <c r="T109" s="85">
        <v>27868</v>
      </c>
      <c r="U109" s="85"/>
      <c r="V109" s="44"/>
      <c r="W109" s="44"/>
      <c r="X109" s="44"/>
      <c r="Y109" s="44"/>
      <c r="Z109" s="13"/>
      <c r="AA109" s="13"/>
      <c r="AB109" s="13"/>
      <c r="AC109" s="45"/>
      <c r="AD109" s="46" t="s">
        <v>58</v>
      </c>
      <c r="AE109" s="47" t="s">
        <v>41</v>
      </c>
      <c r="AF109" s="48" t="s">
        <v>42</v>
      </c>
      <c r="AH109" s="46"/>
      <c r="AI109" s="46"/>
      <c r="AJ109" s="46"/>
      <c r="AL109" s="46"/>
      <c r="AM109" s="46"/>
      <c r="AN109" s="46"/>
    </row>
    <row r="110" spans="1:40" s="15" customFormat="1" ht="39.950000000000003" customHeight="1" x14ac:dyDescent="0.25">
      <c r="A110" s="30">
        <v>5</v>
      </c>
      <c r="B110" s="30"/>
      <c r="C110" s="81" t="s">
        <v>168</v>
      </c>
      <c r="D110" s="82" t="s">
        <v>232</v>
      </c>
      <c r="E110" s="83" t="s">
        <v>233</v>
      </c>
      <c r="F110" s="34" t="str">
        <f t="shared" si="40"/>
        <v>24 años 3 meses 14 días</v>
      </c>
      <c r="G110" s="35">
        <v>1</v>
      </c>
      <c r="H110" s="30" t="str">
        <f t="shared" si="41"/>
        <v>69 años 3 meses 4 días</v>
      </c>
      <c r="I110" s="30"/>
      <c r="J110" s="36"/>
      <c r="K110" s="37"/>
      <c r="L110" s="38"/>
      <c r="M110" s="40">
        <v>13000</v>
      </c>
      <c r="N110" s="40">
        <f>M110*G110</f>
        <v>13000</v>
      </c>
      <c r="O110" s="41" t="s">
        <v>88</v>
      </c>
      <c r="P110" s="41" t="s">
        <v>89</v>
      </c>
      <c r="Q110" s="40" t="s">
        <v>90</v>
      </c>
      <c r="R110" s="84">
        <v>36602</v>
      </c>
      <c r="S110" s="84">
        <v>45474</v>
      </c>
      <c r="T110" s="85">
        <v>20175</v>
      </c>
      <c r="U110" s="85"/>
      <c r="V110" s="44"/>
      <c r="W110" s="44"/>
      <c r="X110" s="44"/>
      <c r="Y110" s="44"/>
      <c r="Z110" s="13"/>
      <c r="AA110" s="13"/>
      <c r="AB110" s="13"/>
      <c r="AC110" s="45"/>
      <c r="AD110" s="46" t="s">
        <v>58</v>
      </c>
      <c r="AE110" s="47" t="s">
        <v>41</v>
      </c>
      <c r="AF110" s="48" t="s">
        <v>42</v>
      </c>
      <c r="AH110" s="46"/>
      <c r="AI110" s="46"/>
      <c r="AJ110" s="46"/>
      <c r="AL110" s="46"/>
      <c r="AM110" s="46"/>
      <c r="AN110" s="46"/>
    </row>
    <row r="111" spans="1:40" s="15" customFormat="1" ht="39.950000000000003" customHeight="1" x14ac:dyDescent="0.25">
      <c r="A111" s="30">
        <v>6</v>
      </c>
      <c r="B111" s="30"/>
      <c r="C111" s="81" t="s">
        <v>168</v>
      </c>
      <c r="D111" s="82" t="s">
        <v>234</v>
      </c>
      <c r="E111" s="83" t="s">
        <v>235</v>
      </c>
      <c r="F111" s="34" t="str">
        <f t="shared" si="40"/>
        <v>41 años 7 meses 13 días</v>
      </c>
      <c r="G111" s="35">
        <v>1</v>
      </c>
      <c r="H111" s="30" t="str">
        <f t="shared" si="41"/>
        <v>60 años 5 meses 17 días</v>
      </c>
      <c r="I111" s="30"/>
      <c r="J111" s="36"/>
      <c r="K111" s="37"/>
      <c r="L111" s="38"/>
      <c r="M111" s="40">
        <v>10000</v>
      </c>
      <c r="N111" s="40">
        <f>M111*G111</f>
        <v>10000</v>
      </c>
      <c r="O111" s="41" t="s">
        <v>88</v>
      </c>
      <c r="P111" s="41"/>
      <c r="Q111" s="40" t="s">
        <v>90</v>
      </c>
      <c r="R111" s="84">
        <v>30273</v>
      </c>
      <c r="S111" s="84">
        <v>45474</v>
      </c>
      <c r="T111" s="85">
        <v>23390</v>
      </c>
      <c r="U111" s="85"/>
      <c r="V111" s="44"/>
      <c r="W111" s="44"/>
      <c r="X111" s="44"/>
      <c r="Y111" s="44"/>
      <c r="Z111" s="13"/>
      <c r="AA111" s="13"/>
      <c r="AB111" s="13"/>
      <c r="AC111" s="45"/>
      <c r="AD111" s="46" t="s">
        <v>46</v>
      </c>
      <c r="AE111" s="47" t="s">
        <v>41</v>
      </c>
      <c r="AF111" s="67"/>
      <c r="AH111" s="46"/>
      <c r="AI111" s="46"/>
      <c r="AJ111" s="46"/>
      <c r="AL111" s="46"/>
      <c r="AM111" s="46"/>
      <c r="AN111" s="46"/>
    </row>
    <row r="112" spans="1:40" s="15" customFormat="1" ht="39.950000000000003" customHeight="1" x14ac:dyDescent="0.25">
      <c r="A112" s="30">
        <v>7</v>
      </c>
      <c r="B112" s="30"/>
      <c r="C112" s="81" t="s">
        <v>168</v>
      </c>
      <c r="D112" s="82" t="s">
        <v>236</v>
      </c>
      <c r="E112" s="83" t="s">
        <v>237</v>
      </c>
      <c r="F112" s="34" t="str">
        <f t="shared" si="40"/>
        <v>20 años 11 meses 3 días</v>
      </c>
      <c r="G112" s="35">
        <v>1</v>
      </c>
      <c r="H112" s="30" t="str">
        <f t="shared" si="41"/>
        <v>66 años 0 meses 0 días</v>
      </c>
      <c r="I112" s="30"/>
      <c r="J112" s="36"/>
      <c r="K112" s="37"/>
      <c r="L112" s="38"/>
      <c r="M112" s="40">
        <v>8311.94</v>
      </c>
      <c r="N112" s="40">
        <v>10000</v>
      </c>
      <c r="O112" s="41" t="s">
        <v>88</v>
      </c>
      <c r="P112" s="41" t="s">
        <v>89</v>
      </c>
      <c r="Q112" s="40" t="s">
        <v>90</v>
      </c>
      <c r="R112" s="84">
        <v>37830</v>
      </c>
      <c r="S112" s="84">
        <v>45474</v>
      </c>
      <c r="T112" s="85">
        <v>21367</v>
      </c>
      <c r="U112" s="85"/>
      <c r="V112" s="44"/>
      <c r="W112" s="44"/>
      <c r="X112" s="44"/>
      <c r="Y112" s="44"/>
      <c r="Z112" s="13"/>
      <c r="AA112" s="13"/>
      <c r="AB112" s="13"/>
      <c r="AC112" s="45"/>
      <c r="AD112" s="46" t="s">
        <v>46</v>
      </c>
      <c r="AE112" s="47" t="s">
        <v>41</v>
      </c>
      <c r="AF112" s="48" t="s">
        <v>42</v>
      </c>
      <c r="AH112" s="46"/>
      <c r="AI112" s="46"/>
      <c r="AJ112" s="46"/>
      <c r="AL112" s="46"/>
      <c r="AM112" s="46"/>
      <c r="AN112" s="46"/>
    </row>
    <row r="113" spans="1:40" s="15" customFormat="1" ht="39.950000000000003" customHeight="1" x14ac:dyDescent="0.25">
      <c r="A113" s="30">
        <v>8</v>
      </c>
      <c r="B113" s="30"/>
      <c r="C113" s="32" t="s">
        <v>238</v>
      </c>
      <c r="D113" s="32" t="s">
        <v>239</v>
      </c>
      <c r="E113" s="33" t="s">
        <v>240</v>
      </c>
      <c r="F113" s="34" t="str">
        <f t="shared" ref="F113" si="42">DATEDIF(R113,S113,"y") + DATEDIF(V113,W113,"y") + DATEDIF(X113,Y113,"y") + SUM(AH113) &amp; " años " &amp; DATEDIF(R113,S113,"ym") + DATEDIF(V113,W113,"ym") + DATEDIF(X113,Y113,"ym") + SUM(AI113) - SUM(AM113) &amp; " meses " &amp; DATEDIF(R113,S113,"md") + DATEDIF(V113,W113,"md") + DATEDIF(X113,Y113,"md") - SUM(AN113) &amp; " días"</f>
        <v>23 años 2 meses 16 días</v>
      </c>
      <c r="G113" s="80">
        <v>0.67500000000000004</v>
      </c>
      <c r="H113" s="30" t="str">
        <f t="shared" si="41"/>
        <v>52 años 11 meses 13 días</v>
      </c>
      <c r="I113" s="30"/>
      <c r="J113" s="36"/>
      <c r="K113" s="37"/>
      <c r="L113" s="38"/>
      <c r="M113" s="39">
        <v>11500</v>
      </c>
      <c r="N113" s="40">
        <v>10000</v>
      </c>
      <c r="O113" s="41" t="s">
        <v>241</v>
      </c>
      <c r="P113" s="41" t="s">
        <v>171</v>
      </c>
      <c r="Q113" s="40" t="s">
        <v>213</v>
      </c>
      <c r="R113" s="43">
        <v>36872</v>
      </c>
      <c r="S113" s="43">
        <v>45350</v>
      </c>
      <c r="T113" s="43">
        <v>26007</v>
      </c>
      <c r="U113" s="43"/>
      <c r="V113" s="44"/>
      <c r="W113" s="44"/>
      <c r="X113" s="44"/>
      <c r="Y113" s="44"/>
      <c r="Z113" s="13"/>
      <c r="AA113" s="13"/>
      <c r="AB113" s="13"/>
      <c r="AC113" s="45"/>
      <c r="AD113" s="46" t="s">
        <v>40</v>
      </c>
      <c r="AE113" s="47" t="s">
        <v>41</v>
      </c>
      <c r="AF113" s="48" t="s">
        <v>42</v>
      </c>
      <c r="AH113" s="46"/>
      <c r="AI113" s="46"/>
      <c r="AJ113" s="46"/>
      <c r="AL113" s="46"/>
      <c r="AM113" s="46"/>
      <c r="AN113" s="46"/>
    </row>
    <row r="114" spans="1:40" hidden="1" x14ac:dyDescent="0.25"/>
    <row r="115" spans="1:40" s="12" customFormat="1" hidden="1" x14ac:dyDescent="0.25">
      <c r="A115" s="9" t="s">
        <v>242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11"/>
      <c r="T115" s="11"/>
      <c r="Z115" s="13"/>
      <c r="AA115" s="13"/>
      <c r="AB115" s="13"/>
      <c r="AD115" s="14"/>
      <c r="AG115" s="15"/>
      <c r="AH115" s="16" t="s">
        <v>7</v>
      </c>
      <c r="AI115" s="16"/>
      <c r="AJ115" s="16"/>
      <c r="AL115" s="16" t="s">
        <v>8</v>
      </c>
      <c r="AM115" s="16"/>
      <c r="AN115" s="16"/>
    </row>
    <row r="116" spans="1:40" s="29" customFormat="1" ht="30" hidden="1" customHeight="1" x14ac:dyDescent="0.25">
      <c r="A116" s="17" t="s">
        <v>9</v>
      </c>
      <c r="B116" s="17" t="s">
        <v>10</v>
      </c>
      <c r="C116" s="18" t="s">
        <v>11</v>
      </c>
      <c r="D116" s="18" t="s">
        <v>12</v>
      </c>
      <c r="E116" s="17" t="s">
        <v>13</v>
      </c>
      <c r="F116" s="19" t="s">
        <v>14</v>
      </c>
      <c r="G116" s="19" t="s">
        <v>15</v>
      </c>
      <c r="H116" s="18" t="s">
        <v>16</v>
      </c>
      <c r="I116" s="20" t="s">
        <v>17</v>
      </c>
      <c r="J116" s="21" t="s">
        <v>18</v>
      </c>
      <c r="K116" s="22"/>
      <c r="L116" s="23" t="s">
        <v>19</v>
      </c>
      <c r="M116" s="24" t="s">
        <v>20</v>
      </c>
      <c r="N116" s="24" t="s">
        <v>124</v>
      </c>
      <c r="O116" s="24" t="s">
        <v>21</v>
      </c>
      <c r="P116" s="24" t="s">
        <v>22</v>
      </c>
      <c r="Q116" s="24" t="s">
        <v>23</v>
      </c>
      <c r="R116" s="24" t="s">
        <v>24</v>
      </c>
      <c r="S116" s="25" t="s">
        <v>25</v>
      </c>
      <c r="T116" s="25" t="s">
        <v>26</v>
      </c>
      <c r="U116" s="26" t="s">
        <v>27</v>
      </c>
      <c r="V116" s="18" t="s">
        <v>18</v>
      </c>
      <c r="W116" s="25" t="s">
        <v>25</v>
      </c>
      <c r="X116" s="25" t="s">
        <v>26</v>
      </c>
      <c r="Y116" s="25" t="s">
        <v>25</v>
      </c>
      <c r="Z116" s="25" t="s">
        <v>26</v>
      </c>
      <c r="AA116" s="13"/>
      <c r="AB116" s="13"/>
      <c r="AC116" s="27"/>
      <c r="AD116" s="25" t="s">
        <v>28</v>
      </c>
      <c r="AE116" s="25" t="s">
        <v>29</v>
      </c>
      <c r="AF116" s="25" t="s">
        <v>30</v>
      </c>
      <c r="AG116" s="15"/>
      <c r="AH116" s="28" t="s">
        <v>31</v>
      </c>
      <c r="AI116" s="28" t="s">
        <v>32</v>
      </c>
      <c r="AJ116" s="28" t="s">
        <v>33</v>
      </c>
      <c r="AK116" s="15"/>
      <c r="AL116" s="28" t="s">
        <v>31</v>
      </c>
      <c r="AM116" s="28" t="s">
        <v>32</v>
      </c>
      <c r="AN116" s="28" t="s">
        <v>34</v>
      </c>
    </row>
    <row r="117" spans="1:40" s="15" customFormat="1" ht="8.25" hidden="1" customHeight="1" x14ac:dyDescent="0.25">
      <c r="A117" s="30"/>
      <c r="B117" s="30"/>
      <c r="C117" s="86"/>
      <c r="D117" s="86"/>
      <c r="E117" s="87"/>
      <c r="F117" s="30"/>
      <c r="G117" s="88"/>
      <c r="H117" s="30"/>
      <c r="I117" s="30"/>
      <c r="J117" s="66"/>
      <c r="K117" s="66"/>
      <c r="L117" s="30"/>
      <c r="M117" s="40"/>
      <c r="N117" s="40"/>
      <c r="O117" s="41"/>
      <c r="P117" s="40"/>
      <c r="Q117" s="40"/>
      <c r="R117" s="40"/>
      <c r="S117" s="44"/>
      <c r="T117" s="44"/>
      <c r="U117" s="44"/>
      <c r="V117" s="44"/>
      <c r="W117" s="44"/>
      <c r="X117" s="44"/>
      <c r="Y117" s="44"/>
      <c r="Z117" s="44"/>
      <c r="AA117" s="13"/>
      <c r="AB117" s="13"/>
      <c r="AC117" s="45"/>
      <c r="AD117" s="46"/>
      <c r="AE117" s="47"/>
      <c r="AF117" s="89"/>
      <c r="AH117" s="46"/>
      <c r="AI117" s="46"/>
      <c r="AJ117" s="46"/>
      <c r="AL117" s="46"/>
      <c r="AM117" s="46"/>
      <c r="AN117" s="46"/>
    </row>
    <row r="118" spans="1:40" s="8" customFormat="1" ht="12.75" x14ac:dyDescent="0.2">
      <c r="A118" s="90"/>
      <c r="B118" s="91"/>
      <c r="C118" s="92"/>
      <c r="D118" s="93"/>
      <c r="E118" s="93"/>
      <c r="F118" s="94"/>
      <c r="G118" s="95"/>
      <c r="H118" s="95"/>
      <c r="I118" s="96"/>
      <c r="J118" s="97"/>
      <c r="K118" s="98"/>
      <c r="L118" s="98"/>
      <c r="M118" s="98"/>
      <c r="N118" s="98"/>
    </row>
    <row r="119" spans="1:40" s="8" customFormat="1" ht="12.75" x14ac:dyDescent="0.2">
      <c r="A119" s="90"/>
      <c r="B119" s="91"/>
      <c r="C119" s="92"/>
      <c r="D119" s="93"/>
      <c r="E119" s="93"/>
      <c r="F119" s="94"/>
      <c r="G119" s="95"/>
      <c r="H119" s="95"/>
      <c r="I119" s="96"/>
      <c r="J119" s="97"/>
      <c r="K119" s="98"/>
      <c r="L119" s="98"/>
      <c r="M119" s="98"/>
      <c r="N119" s="98"/>
      <c r="V119" s="1"/>
    </row>
    <row r="120" spans="1:40" s="8" customFormat="1" ht="12.75" x14ac:dyDescent="0.2">
      <c r="A120" s="90"/>
      <c r="B120" s="91"/>
      <c r="C120" s="92"/>
      <c r="D120" s="93"/>
      <c r="E120" s="93"/>
      <c r="F120" s="94"/>
      <c r="G120" s="95"/>
      <c r="H120" s="95"/>
      <c r="I120" s="96"/>
      <c r="J120" s="97"/>
      <c r="K120" s="98"/>
      <c r="L120" s="98"/>
      <c r="M120" s="98"/>
      <c r="N120" s="98"/>
      <c r="W120" s="99"/>
    </row>
    <row r="121" spans="1:40" s="8" customFormat="1" ht="12.75" x14ac:dyDescent="0.2">
      <c r="A121" s="90"/>
      <c r="B121" s="91"/>
      <c r="C121" s="92"/>
      <c r="D121" s="93"/>
      <c r="E121" s="93"/>
      <c r="F121" s="94"/>
      <c r="G121" s="95"/>
      <c r="H121" s="95"/>
      <c r="I121" s="96"/>
      <c r="J121" s="97"/>
      <c r="K121" s="98"/>
      <c r="L121" s="98"/>
      <c r="M121" s="98"/>
      <c r="N121" s="98"/>
    </row>
    <row r="122" spans="1:40" s="8" customFormat="1" ht="12.75" x14ac:dyDescent="0.2">
      <c r="A122" s="90"/>
      <c r="B122" s="91"/>
      <c r="C122" s="92"/>
      <c r="D122" s="93"/>
      <c r="E122" s="93"/>
      <c r="F122" s="94"/>
      <c r="G122" s="95"/>
      <c r="H122" s="95"/>
      <c r="I122" s="96"/>
      <c r="J122" s="97"/>
      <c r="K122" s="98"/>
      <c r="L122" s="98"/>
      <c r="M122" s="98"/>
      <c r="N122" s="98"/>
    </row>
    <row r="123" spans="1:40" s="8" customFormat="1" ht="12.75" x14ac:dyDescent="0.2">
      <c r="A123" s="100" t="s">
        <v>243</v>
      </c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</row>
    <row r="124" spans="1:40" s="8" customFormat="1" ht="12.75" x14ac:dyDescent="0.2">
      <c r="A124" s="101" t="s">
        <v>244</v>
      </c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</row>
    <row r="125" spans="1:40" s="8" customFormat="1" ht="12.75" x14ac:dyDescent="0.2">
      <c r="A125" s="101" t="s">
        <v>245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</row>
    <row r="126" spans="1:40" s="8" customFormat="1" ht="12.75" x14ac:dyDescent="0.2">
      <c r="A126" s="102"/>
      <c r="B126" s="102"/>
      <c r="C126" s="102"/>
      <c r="D126" s="102"/>
      <c r="E126" s="102"/>
      <c r="F126" s="102"/>
      <c r="G126" s="103"/>
      <c r="H126" s="103"/>
      <c r="I126" s="104"/>
    </row>
    <row r="127" spans="1:40" ht="12.75" customHeight="1" x14ac:dyDescent="0.25">
      <c r="A127" s="105" t="s">
        <v>246</v>
      </c>
      <c r="B127" s="106"/>
      <c r="C127" s="106"/>
      <c r="D127" s="107"/>
      <c r="E127" s="108"/>
      <c r="F127" s="109"/>
      <c r="G127" s="110"/>
      <c r="H127" s="110"/>
      <c r="I127" s="111"/>
    </row>
    <row r="128" spans="1:40" ht="9.75" customHeight="1" x14ac:dyDescent="0.25">
      <c r="A128" s="112" t="s">
        <v>247</v>
      </c>
      <c r="B128" s="106"/>
      <c r="C128" s="106"/>
      <c r="D128" s="107"/>
      <c r="E128" s="108"/>
      <c r="F128" s="109"/>
      <c r="G128" s="110"/>
      <c r="H128" s="110"/>
      <c r="I128" s="111"/>
    </row>
    <row r="129" ht="90" customHeight="1" x14ac:dyDescent="0.25"/>
    <row r="130" ht="90" customHeight="1" x14ac:dyDescent="0.25"/>
    <row r="134" ht="90" customHeight="1" x14ac:dyDescent="0.25"/>
    <row r="135" ht="90" customHeight="1" x14ac:dyDescent="0.25"/>
    <row r="136" ht="90" customHeight="1" x14ac:dyDescent="0.25"/>
    <row r="137" ht="90" customHeight="1" x14ac:dyDescent="0.25"/>
    <row r="138" ht="90" customHeight="1" x14ac:dyDescent="0.25"/>
    <row r="140" ht="90" customHeight="1" x14ac:dyDescent="0.25"/>
    <row r="141" ht="90" customHeight="1" x14ac:dyDescent="0.25"/>
    <row r="142" ht="90" customHeight="1" x14ac:dyDescent="0.25"/>
    <row r="143" ht="90" customHeight="1" x14ac:dyDescent="0.25"/>
    <row r="145" ht="90" customHeight="1" x14ac:dyDescent="0.25"/>
    <row r="146" ht="90" customHeight="1" x14ac:dyDescent="0.25"/>
    <row r="148" ht="146.25" customHeight="1" x14ac:dyDescent="0.25"/>
    <row r="149" ht="165" customHeight="1" x14ac:dyDescent="0.25"/>
    <row r="150" ht="90" customHeight="1" x14ac:dyDescent="0.25"/>
    <row r="151" ht="90" customHeight="1" x14ac:dyDescent="0.25"/>
    <row r="152" ht="90" customHeight="1" x14ac:dyDescent="0.25"/>
    <row r="154" ht="90" customHeight="1" x14ac:dyDescent="0.25"/>
    <row r="155" ht="90" customHeight="1" x14ac:dyDescent="0.25"/>
    <row r="157" ht="90" customHeight="1" x14ac:dyDescent="0.25"/>
  </sheetData>
  <mergeCells count="118">
    <mergeCell ref="A123:Q123"/>
    <mergeCell ref="A124:Q124"/>
    <mergeCell ref="A125:Q125"/>
    <mergeCell ref="J113:L113"/>
    <mergeCell ref="A115:R115"/>
    <mergeCell ref="AH115:AJ115"/>
    <mergeCell ref="AL115:AN115"/>
    <mergeCell ref="J116:K116"/>
    <mergeCell ref="J117:K117"/>
    <mergeCell ref="J107:L107"/>
    <mergeCell ref="J108:L108"/>
    <mergeCell ref="J109:L109"/>
    <mergeCell ref="J110:L110"/>
    <mergeCell ref="J111:L111"/>
    <mergeCell ref="J112:L112"/>
    <mergeCell ref="J102:L102"/>
    <mergeCell ref="A104:Q104"/>
    <mergeCell ref="AH104:AJ104"/>
    <mergeCell ref="AL104:AN104"/>
    <mergeCell ref="J105:K105"/>
    <mergeCell ref="J106:L106"/>
    <mergeCell ref="J96:L96"/>
    <mergeCell ref="J97:L97"/>
    <mergeCell ref="J98:L98"/>
    <mergeCell ref="J99:L99"/>
    <mergeCell ref="J100:L100"/>
    <mergeCell ref="J101:L101"/>
    <mergeCell ref="J90:L90"/>
    <mergeCell ref="J91:L91"/>
    <mergeCell ref="J92:L92"/>
    <mergeCell ref="J93:L93"/>
    <mergeCell ref="J94:L94"/>
    <mergeCell ref="J95:L95"/>
    <mergeCell ref="J84:L84"/>
    <mergeCell ref="J85:L85"/>
    <mergeCell ref="J86:L86"/>
    <mergeCell ref="J87:L87"/>
    <mergeCell ref="J88:L88"/>
    <mergeCell ref="J89:L89"/>
    <mergeCell ref="AL78:AN78"/>
    <mergeCell ref="J79:K79"/>
    <mergeCell ref="J80:L80"/>
    <mergeCell ref="J81:L81"/>
    <mergeCell ref="J82:L82"/>
    <mergeCell ref="J83:L83"/>
    <mergeCell ref="J73:L73"/>
    <mergeCell ref="J74:L74"/>
    <mergeCell ref="J75:L75"/>
    <mergeCell ref="J76:L76"/>
    <mergeCell ref="A78:Q78"/>
    <mergeCell ref="AH78:AJ78"/>
    <mergeCell ref="J67:L67"/>
    <mergeCell ref="J68:L68"/>
    <mergeCell ref="J69:L69"/>
    <mergeCell ref="J70:L70"/>
    <mergeCell ref="J71:L71"/>
    <mergeCell ref="J72:L72"/>
    <mergeCell ref="J61:L61"/>
    <mergeCell ref="J62:L62"/>
    <mergeCell ref="J63:L63"/>
    <mergeCell ref="J64:L64"/>
    <mergeCell ref="J65:L65"/>
    <mergeCell ref="J66:L66"/>
    <mergeCell ref="A57:Q57"/>
    <mergeCell ref="AH57:AJ57"/>
    <mergeCell ref="AL57:AN57"/>
    <mergeCell ref="J58:K58"/>
    <mergeCell ref="J59:L59"/>
    <mergeCell ref="J60:L60"/>
    <mergeCell ref="A52:N52"/>
    <mergeCell ref="AH52:AJ52"/>
    <mergeCell ref="AL52:AN52"/>
    <mergeCell ref="J53:K53"/>
    <mergeCell ref="J54:K54"/>
    <mergeCell ref="A55:G55"/>
    <mergeCell ref="I55:L55"/>
    <mergeCell ref="J45:L45"/>
    <mergeCell ref="J46:L46"/>
    <mergeCell ref="J47:L47"/>
    <mergeCell ref="J48:L48"/>
    <mergeCell ref="J49:L49"/>
    <mergeCell ref="J50:L50"/>
    <mergeCell ref="J39:L39"/>
    <mergeCell ref="J40:L40"/>
    <mergeCell ref="J41:L41"/>
    <mergeCell ref="J42:L42"/>
    <mergeCell ref="J43:L43"/>
    <mergeCell ref="J44:L44"/>
    <mergeCell ref="J33:L33"/>
    <mergeCell ref="J34:L34"/>
    <mergeCell ref="J35:L35"/>
    <mergeCell ref="J36:L36"/>
    <mergeCell ref="J37:L37"/>
    <mergeCell ref="J38:L38"/>
    <mergeCell ref="J27:L27"/>
    <mergeCell ref="J28:L28"/>
    <mergeCell ref="J29:L29"/>
    <mergeCell ref="J30:L30"/>
    <mergeCell ref="J31:L31"/>
    <mergeCell ref="J32:L32"/>
    <mergeCell ref="J21:L21"/>
    <mergeCell ref="J22:L22"/>
    <mergeCell ref="J23:L23"/>
    <mergeCell ref="J24:L24"/>
    <mergeCell ref="J25:L25"/>
    <mergeCell ref="J26:L26"/>
    <mergeCell ref="A17:Q17"/>
    <mergeCell ref="AH17:AJ17"/>
    <mergeCell ref="AL17:AN17"/>
    <mergeCell ref="J18:K18"/>
    <mergeCell ref="J19:L19"/>
    <mergeCell ref="J20:L20"/>
    <mergeCell ref="A9:Q9"/>
    <mergeCell ref="A10:Q10"/>
    <mergeCell ref="A11:Q11"/>
    <mergeCell ref="A12:Q12"/>
    <mergeCell ref="A13:Q13"/>
    <mergeCell ref="A15:Q15"/>
  </mergeCells>
  <printOptions horizontalCentered="1"/>
  <pageMargins left="0.23622047244094491" right="0.23622047244094491" top="0.43307086614173229" bottom="0.43307086614173229" header="0.31496062992125984" footer="0.31496062992125984"/>
  <pageSetup scale="83" firstPageNumber="3" fitToHeight="0" orientation="portrait" r:id="rId1"/>
  <headerFooter>
    <oddFooter>&amp;L&amp;"Times New Roman,Normal"Relacion de pension julio 2024&amp;R&amp;"Times New Roman,Normal"Página &amp;P de 05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Santiago Rasuk</dc:creator>
  <cp:lastModifiedBy>Jean Carlos Santiago Rasuk</cp:lastModifiedBy>
  <dcterms:created xsi:type="dcterms:W3CDTF">2024-07-24T17:24:10Z</dcterms:created>
  <dcterms:modified xsi:type="dcterms:W3CDTF">2024-07-24T17:24:39Z</dcterms:modified>
</cp:coreProperties>
</file>