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1893A545-4E8B-4C49-B467-0C2F1B633C28}" xr6:coauthVersionLast="47" xr6:coauthVersionMax="47" xr10:uidLastSave="{00000000-0000-0000-0000-000000000000}"/>
  <bookViews>
    <workbookView xWindow="-120" yWindow="-120" windowWidth="24240" windowHeight="13020" xr2:uid="{09885548-2CDB-4CB8-AC6D-C0ED8CEBBB00}"/>
  </bookViews>
  <sheets>
    <sheet name="JUNIO 2024" sheetId="1" r:id="rId1"/>
  </sheets>
  <externalReferences>
    <externalReference r:id="rId2"/>
  </externalReferences>
  <definedNames>
    <definedName name="_xlnm.Print_Area" localSheetId="0">'JUNIO 2024'!$A$1:$R$138</definedName>
    <definedName name="esposa1">'[1]EN PROCESO'!$G$54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3" i="1" l="1"/>
  <c r="H123" i="1"/>
  <c r="F123" i="1"/>
  <c r="N122" i="1"/>
  <c r="H122" i="1"/>
  <c r="F122" i="1"/>
  <c r="H121" i="1"/>
  <c r="F121" i="1"/>
  <c r="N120" i="1"/>
  <c r="H120" i="1"/>
  <c r="F120" i="1"/>
  <c r="H119" i="1"/>
  <c r="F119" i="1"/>
  <c r="H118" i="1"/>
  <c r="F118" i="1"/>
  <c r="H117" i="1"/>
  <c r="F117" i="1"/>
  <c r="H113" i="1"/>
  <c r="F113" i="1"/>
  <c r="N112" i="1"/>
  <c r="H112" i="1"/>
  <c r="F112" i="1"/>
  <c r="H111" i="1"/>
  <c r="F111" i="1"/>
  <c r="H110" i="1"/>
  <c r="F110" i="1"/>
  <c r="N109" i="1"/>
  <c r="H109" i="1"/>
  <c r="F109" i="1"/>
  <c r="H108" i="1"/>
  <c r="F108" i="1"/>
  <c r="N107" i="1"/>
  <c r="I107" i="1"/>
  <c r="H107" i="1"/>
  <c r="F107" i="1"/>
  <c r="M106" i="1"/>
  <c r="N106" i="1" s="1"/>
  <c r="I106" i="1"/>
  <c r="H106" i="1"/>
  <c r="F106" i="1"/>
  <c r="N105" i="1"/>
  <c r="M105" i="1"/>
  <c r="I105" i="1"/>
  <c r="H105" i="1"/>
  <c r="F105" i="1"/>
  <c r="N104" i="1"/>
  <c r="I104" i="1"/>
  <c r="H104" i="1"/>
  <c r="F104" i="1"/>
  <c r="N103" i="1"/>
  <c r="I103" i="1"/>
  <c r="H103" i="1"/>
  <c r="F103" i="1"/>
  <c r="M102" i="1"/>
  <c r="N102" i="1" s="1"/>
  <c r="I102" i="1"/>
  <c r="H102" i="1"/>
  <c r="F102" i="1"/>
  <c r="N101" i="1"/>
  <c r="I101" i="1"/>
  <c r="H101" i="1"/>
  <c r="F101" i="1"/>
  <c r="N100" i="1"/>
  <c r="I100" i="1"/>
  <c r="H100" i="1"/>
  <c r="F100" i="1"/>
  <c r="N99" i="1"/>
  <c r="I99" i="1"/>
  <c r="H99" i="1"/>
  <c r="F99" i="1"/>
  <c r="N98" i="1"/>
  <c r="M98" i="1"/>
  <c r="I98" i="1"/>
  <c r="H98" i="1"/>
  <c r="F98" i="1"/>
  <c r="M97" i="1"/>
  <c r="N97" i="1" s="1"/>
  <c r="I97" i="1"/>
  <c r="H97" i="1"/>
  <c r="F97" i="1"/>
  <c r="N96" i="1"/>
  <c r="I96" i="1"/>
  <c r="H96" i="1"/>
  <c r="F96" i="1"/>
  <c r="N95" i="1"/>
  <c r="M95" i="1"/>
  <c r="I95" i="1"/>
  <c r="H95" i="1"/>
  <c r="F95" i="1"/>
  <c r="M94" i="1"/>
  <c r="N94" i="1" s="1"/>
  <c r="I94" i="1"/>
  <c r="H94" i="1"/>
  <c r="F94" i="1"/>
  <c r="N93" i="1"/>
  <c r="M93" i="1"/>
  <c r="I93" i="1"/>
  <c r="H93" i="1"/>
  <c r="F93" i="1"/>
  <c r="N92" i="1"/>
  <c r="M92" i="1"/>
  <c r="I92" i="1"/>
  <c r="H92" i="1"/>
  <c r="F92" i="1"/>
  <c r="M91" i="1"/>
  <c r="N91" i="1" s="1"/>
  <c r="I91" i="1"/>
  <c r="H91" i="1"/>
  <c r="F91" i="1"/>
  <c r="N90" i="1"/>
  <c r="M90" i="1"/>
  <c r="I90" i="1"/>
  <c r="H90" i="1"/>
  <c r="F90" i="1"/>
  <c r="N89" i="1"/>
  <c r="M89" i="1"/>
  <c r="I89" i="1"/>
  <c r="H89" i="1"/>
  <c r="F89" i="1"/>
  <c r="N88" i="1"/>
  <c r="I88" i="1"/>
  <c r="H88" i="1"/>
  <c r="F88" i="1"/>
  <c r="M87" i="1"/>
  <c r="N87" i="1" s="1"/>
  <c r="I87" i="1"/>
  <c r="H87" i="1"/>
  <c r="F87" i="1"/>
  <c r="N86" i="1"/>
  <c r="M86" i="1"/>
  <c r="I86" i="1"/>
  <c r="H86" i="1"/>
  <c r="F86" i="1"/>
  <c r="N85" i="1"/>
  <c r="M85" i="1"/>
  <c r="I85" i="1"/>
  <c r="H85" i="1"/>
  <c r="F85" i="1"/>
  <c r="N84" i="1"/>
  <c r="M84" i="1"/>
  <c r="I84" i="1"/>
  <c r="H84" i="1"/>
  <c r="F84" i="1"/>
  <c r="N83" i="1"/>
  <c r="I83" i="1"/>
  <c r="H83" i="1"/>
  <c r="F83" i="1"/>
  <c r="M82" i="1"/>
  <c r="N82" i="1" s="1"/>
  <c r="I82" i="1"/>
  <c r="H82" i="1"/>
  <c r="F82" i="1"/>
  <c r="N78" i="1"/>
  <c r="H78" i="1"/>
  <c r="F78" i="1"/>
  <c r="M77" i="1"/>
  <c r="N77" i="1" s="1"/>
  <c r="I77" i="1"/>
  <c r="H77" i="1"/>
  <c r="F77" i="1"/>
  <c r="N76" i="1"/>
  <c r="I76" i="1"/>
  <c r="H76" i="1"/>
  <c r="F76" i="1"/>
  <c r="N75" i="1"/>
  <c r="I75" i="1"/>
  <c r="H75" i="1"/>
  <c r="F75" i="1"/>
  <c r="N74" i="1"/>
  <c r="M74" i="1"/>
  <c r="I74" i="1"/>
  <c r="H74" i="1"/>
  <c r="F74" i="1"/>
  <c r="M73" i="1"/>
  <c r="N73" i="1" s="1"/>
  <c r="I73" i="1"/>
  <c r="H73" i="1"/>
  <c r="F73" i="1"/>
  <c r="N72" i="1"/>
  <c r="M72" i="1"/>
  <c r="I72" i="1"/>
  <c r="H72" i="1"/>
  <c r="F72" i="1"/>
  <c r="M71" i="1"/>
  <c r="N71" i="1" s="1"/>
  <c r="I71" i="1"/>
  <c r="H71" i="1"/>
  <c r="F71" i="1"/>
  <c r="N70" i="1"/>
  <c r="M70" i="1"/>
  <c r="I70" i="1"/>
  <c r="H70" i="1"/>
  <c r="F70" i="1"/>
  <c r="N69" i="1"/>
  <c r="M69" i="1"/>
  <c r="I69" i="1"/>
  <c r="H69" i="1"/>
  <c r="F69" i="1"/>
  <c r="N68" i="1"/>
  <c r="M68" i="1"/>
  <c r="I68" i="1"/>
  <c r="H68" i="1"/>
  <c r="F68" i="1"/>
  <c r="M67" i="1"/>
  <c r="N67" i="1" s="1"/>
  <c r="I67" i="1"/>
  <c r="H67" i="1"/>
  <c r="F67" i="1"/>
  <c r="N66" i="1"/>
  <c r="M66" i="1"/>
  <c r="I66" i="1"/>
  <c r="H66" i="1"/>
  <c r="F66" i="1"/>
  <c r="M65" i="1"/>
  <c r="N65" i="1" s="1"/>
  <c r="I65" i="1"/>
  <c r="H65" i="1"/>
  <c r="F65" i="1"/>
  <c r="N64" i="1"/>
  <c r="I64" i="1"/>
  <c r="H64" i="1"/>
  <c r="F64" i="1"/>
  <c r="N63" i="1"/>
  <c r="M63" i="1"/>
  <c r="I63" i="1"/>
  <c r="H63" i="1"/>
  <c r="F63" i="1"/>
  <c r="M59" i="1"/>
  <c r="H59" i="1"/>
  <c r="H54" i="1"/>
  <c r="F54" i="1"/>
  <c r="M53" i="1"/>
  <c r="N53" i="1" s="1"/>
  <c r="I53" i="1"/>
  <c r="H53" i="1"/>
  <c r="F53" i="1"/>
  <c r="N52" i="1"/>
  <c r="M52" i="1"/>
  <c r="I52" i="1"/>
  <c r="H52" i="1"/>
  <c r="F52" i="1"/>
  <c r="N51" i="1"/>
  <c r="M51" i="1"/>
  <c r="I51" i="1"/>
  <c r="H51" i="1"/>
  <c r="F51" i="1"/>
  <c r="N50" i="1"/>
  <c r="M50" i="1"/>
  <c r="I50" i="1"/>
  <c r="H50" i="1"/>
  <c r="F50" i="1"/>
  <c r="M49" i="1"/>
  <c r="N49" i="1" s="1"/>
  <c r="I49" i="1"/>
  <c r="H49" i="1"/>
  <c r="F49" i="1"/>
  <c r="N48" i="1"/>
  <c r="M48" i="1"/>
  <c r="I48" i="1"/>
  <c r="H48" i="1"/>
  <c r="F48" i="1"/>
  <c r="N47" i="1"/>
  <c r="I47" i="1"/>
  <c r="H47" i="1"/>
  <c r="F47" i="1"/>
  <c r="N46" i="1"/>
  <c r="M46" i="1"/>
  <c r="I46" i="1"/>
  <c r="H46" i="1"/>
  <c r="F46" i="1"/>
  <c r="N45" i="1"/>
  <c r="M45" i="1"/>
  <c r="I45" i="1"/>
  <c r="H45" i="1"/>
  <c r="F45" i="1"/>
  <c r="M44" i="1"/>
  <c r="N44" i="1" s="1"/>
  <c r="I44" i="1"/>
  <c r="H44" i="1"/>
  <c r="F44" i="1"/>
  <c r="N43" i="1"/>
  <c r="I43" i="1"/>
  <c r="H43" i="1"/>
  <c r="F43" i="1"/>
  <c r="N42" i="1"/>
  <c r="I42" i="1"/>
  <c r="H42" i="1"/>
  <c r="F42" i="1"/>
  <c r="N41" i="1"/>
  <c r="I41" i="1"/>
  <c r="H41" i="1"/>
  <c r="F41" i="1"/>
  <c r="N40" i="1"/>
  <c r="M40" i="1"/>
  <c r="I40" i="1"/>
  <c r="H40" i="1"/>
  <c r="F40" i="1"/>
  <c r="N39" i="1"/>
  <c r="I39" i="1"/>
  <c r="H39" i="1"/>
  <c r="F39" i="1"/>
  <c r="N38" i="1"/>
  <c r="M38" i="1"/>
  <c r="I38" i="1"/>
  <c r="H38" i="1"/>
  <c r="F38" i="1"/>
  <c r="N37" i="1"/>
  <c r="M37" i="1"/>
  <c r="I37" i="1"/>
  <c r="H37" i="1"/>
  <c r="F37" i="1"/>
  <c r="M36" i="1"/>
  <c r="N36" i="1" s="1"/>
  <c r="I36" i="1"/>
  <c r="H36" i="1"/>
  <c r="F36" i="1"/>
  <c r="N35" i="1"/>
  <c r="I35" i="1"/>
  <c r="H35" i="1"/>
  <c r="F35" i="1"/>
  <c r="M34" i="1"/>
  <c r="N34" i="1" s="1"/>
  <c r="I34" i="1"/>
  <c r="H34" i="1"/>
  <c r="F34" i="1"/>
  <c r="N33" i="1"/>
  <c r="M33" i="1"/>
  <c r="I33" i="1"/>
  <c r="H33" i="1"/>
  <c r="F33" i="1"/>
  <c r="N32" i="1"/>
  <c r="I32" i="1"/>
  <c r="H32" i="1"/>
  <c r="F32" i="1"/>
  <c r="N31" i="1"/>
  <c r="I31" i="1"/>
  <c r="H31" i="1"/>
  <c r="F31" i="1"/>
  <c r="M30" i="1"/>
  <c r="N30" i="1" s="1"/>
  <c r="I30" i="1"/>
  <c r="H30" i="1"/>
  <c r="F30" i="1"/>
  <c r="N29" i="1"/>
  <c r="I29" i="1"/>
  <c r="H29" i="1"/>
  <c r="F29" i="1"/>
  <c r="M28" i="1"/>
  <c r="N28" i="1" s="1"/>
  <c r="I28" i="1"/>
  <c r="H28" i="1"/>
  <c r="F28" i="1"/>
  <c r="N27" i="1"/>
  <c r="M27" i="1"/>
  <c r="I27" i="1"/>
  <c r="H27" i="1"/>
  <c r="F27" i="1"/>
  <c r="N26" i="1"/>
  <c r="M26" i="1"/>
  <c r="I26" i="1"/>
  <c r="H26" i="1"/>
  <c r="F26" i="1"/>
  <c r="M25" i="1"/>
  <c r="N25" i="1" s="1"/>
  <c r="I25" i="1"/>
  <c r="H25" i="1"/>
  <c r="F25" i="1"/>
  <c r="N24" i="1"/>
  <c r="I24" i="1"/>
  <c r="H24" i="1"/>
  <c r="F24" i="1"/>
  <c r="M23" i="1"/>
  <c r="N23" i="1" s="1"/>
  <c r="I23" i="1"/>
  <c r="H23" i="1"/>
  <c r="F23" i="1"/>
  <c r="N22" i="1"/>
  <c r="M22" i="1"/>
  <c r="I22" i="1"/>
  <c r="H22" i="1"/>
  <c r="F22" i="1"/>
  <c r="N21" i="1"/>
  <c r="M21" i="1"/>
  <c r="I21" i="1"/>
  <c r="H21" i="1"/>
  <c r="F21" i="1"/>
  <c r="M20" i="1"/>
  <c r="N20" i="1" s="1"/>
  <c r="I20" i="1"/>
  <c r="H20" i="1"/>
  <c r="F20" i="1"/>
  <c r="N19" i="1"/>
  <c r="I19" i="1"/>
  <c r="H19" i="1"/>
  <c r="F19" i="1"/>
</calcChain>
</file>

<file path=xl/sharedStrings.xml><?xml version="1.0" encoding="utf-8"?>
<sst xmlns="http://schemas.openxmlformats.org/spreadsheetml/2006/main" count="969" uniqueCount="268">
  <si>
    <t>República Dominicana</t>
  </si>
  <si>
    <t>Ministerio de Defensa</t>
  </si>
  <si>
    <t>Junta de Retiro y Fondo de Pensiones de las Fuerzas Armadas</t>
  </si>
  <si>
    <t>Santo Domingo, D.N.</t>
  </si>
  <si>
    <t>“TODO POR LA PATRIA”</t>
  </si>
  <si>
    <t>RELACIÓN DE LOS MIEMBROS DE LAS FUERZAS ARMADAS, QUE FUERON COLOCADOS EN SITUACION DE RETIRO EN LA SESIÓN DEL PLENO CELEBRADO EN EL MES DE JUNIO DEL AÑO 2024, CONFORME A LO ESTABLECIDO  EN LA LEY NO. 873 DEL 31/07/1978 Y LA NO.139-13 DEL 13 DE SEPTIEMBRE DEL AÑO 2013, LEY ORGÁNICA DE LAS FUERZAS ARMADAS.</t>
  </si>
  <si>
    <t>EJÉRCITO DE REPÚBLICA DOMINICANA</t>
  </si>
  <si>
    <t>SUMAS</t>
  </si>
  <si>
    <t>RESTA</t>
  </si>
  <si>
    <t>NO.</t>
  </si>
  <si>
    <t>FOTO</t>
  </si>
  <si>
    <t>RANGO</t>
  </si>
  <si>
    <t>NOMBRE</t>
  </si>
  <si>
    <t>CÉDULA</t>
  </si>
  <si>
    <t>TIEMPO EN SERVICIO ACTIVO</t>
  </si>
  <si>
    <t>%</t>
  </si>
  <si>
    <t>EDAD</t>
  </si>
  <si>
    <t>TIEMPO EN EL RANGO</t>
  </si>
  <si>
    <t>ASCENSO</t>
  </si>
  <si>
    <t>SUELDO BASE</t>
  </si>
  <si>
    <t>MONTO DE PENSIÓN</t>
  </si>
  <si>
    <t>CATEGORIA</t>
  </si>
  <si>
    <t>NO. RESOLUCION</t>
  </si>
  <si>
    <t>MOTIVO</t>
  </si>
  <si>
    <t>DISCAPACIDAD</t>
  </si>
  <si>
    <t>INGRESO</t>
  </si>
  <si>
    <t>SALIDA</t>
  </si>
  <si>
    <t>NACIO</t>
  </si>
  <si>
    <t>TRABAJADO POR</t>
  </si>
  <si>
    <t>ENVIADO A LEGA</t>
  </si>
  <si>
    <t>RESIBIDO DE LEGAL</t>
  </si>
  <si>
    <t>AÑO</t>
  </si>
  <si>
    <t>MES</t>
  </si>
  <si>
    <t xml:space="preserve">DIA </t>
  </si>
  <si>
    <t>DIA</t>
  </si>
  <si>
    <t>CORONEL</t>
  </si>
  <si>
    <t>ERIC GERALDO CASTILLO ORTIZ</t>
  </si>
  <si>
    <t>001-1464153-3</t>
  </si>
  <si>
    <t>UTILIZABLE P/S. DE ARMAS</t>
  </si>
  <si>
    <t>VOLUNTARIO</t>
  </si>
  <si>
    <t>PEREZ</t>
  </si>
  <si>
    <t>E</t>
  </si>
  <si>
    <t>R</t>
  </si>
  <si>
    <t>DIANE ALTAGRACIA CASTILLO TEJEDA</t>
  </si>
  <si>
    <t>001-1193120-0</t>
  </si>
  <si>
    <t>PADUA</t>
  </si>
  <si>
    <t>TENIENTE CORONEL</t>
  </si>
  <si>
    <t>ENYEL EUGENIO LEBRON SANCHEZ</t>
  </si>
  <si>
    <t>011-0029329-7</t>
  </si>
  <si>
    <t>brito</t>
  </si>
  <si>
    <t>MAYOR</t>
  </si>
  <si>
    <t>SANTO VARGAS DIAZ</t>
  </si>
  <si>
    <t>001-1167757-1</t>
  </si>
  <si>
    <t>WILFRIDO  MORILLO DIAZ</t>
  </si>
  <si>
    <t>070-0004230-4</t>
  </si>
  <si>
    <t>EX - MAYOR</t>
  </si>
  <si>
    <t>FRANCISCO  FERRERAS MENDEZ</t>
  </si>
  <si>
    <t>001-1170359-1</t>
  </si>
  <si>
    <t>NO UTILIZABLE</t>
  </si>
  <si>
    <t>CANCELACION DE NOMBRAMIENTO</t>
  </si>
  <si>
    <t>CAPITÁN</t>
  </si>
  <si>
    <t>JOSE ANTONIO ALCALA DEL ROSARIO</t>
  </si>
  <si>
    <t>025-0030878-4</t>
  </si>
  <si>
    <t>FERNANDO  PAREDES ALCALA</t>
  </si>
  <si>
    <t>065-0022857-9</t>
  </si>
  <si>
    <t>ROBERT EMERSON DIAZ PEREZ</t>
  </si>
  <si>
    <t>022-0023815-8</t>
  </si>
  <si>
    <t>RAUL EMILIO NIN Y NIN</t>
  </si>
  <si>
    <t>020-0011331-2</t>
  </si>
  <si>
    <t>JUANA FRANCISCA BONIFACIO HERNANDEZ</t>
  </si>
  <si>
    <t>001-0224123-9</t>
  </si>
  <si>
    <t>JOSE R. LUCIA CARVAJAL JUSTO</t>
  </si>
  <si>
    <t>044-0016449-9</t>
  </si>
  <si>
    <t>FABIO ANTONIO MOREL MORILLO</t>
  </si>
  <si>
    <t>001-1170851-7</t>
  </si>
  <si>
    <t>INHABILIDAD FÍSICA</t>
  </si>
  <si>
    <t>PRIMER TENIENTE</t>
  </si>
  <si>
    <t>RAUDY ANTONIO INFANTE ESPINAL</t>
  </si>
  <si>
    <t>053-0035188-8</t>
  </si>
  <si>
    <t>JENNIFER</t>
  </si>
  <si>
    <t>LALO  JIMENEZ MORETA</t>
  </si>
  <si>
    <t>001-1280350-7</t>
  </si>
  <si>
    <t>padua</t>
  </si>
  <si>
    <t>JOSE LEANDRO CUEVAS FERRERAS</t>
  </si>
  <si>
    <t>070-0004398-9</t>
  </si>
  <si>
    <t>EX - PRIMER TENIENTE</t>
  </si>
  <si>
    <t>RICHARD  ALCANTARA DE LOS SANTO</t>
  </si>
  <si>
    <t>001-1172658-4</t>
  </si>
  <si>
    <t>SEGUNDO TENIENTE</t>
  </si>
  <si>
    <t>JULIANA MARIA FELIX ROSA</t>
  </si>
  <si>
    <t>031-0433566-0</t>
  </si>
  <si>
    <t>JAIME  MOREL ABREU</t>
  </si>
  <si>
    <t>225-0008804-6</t>
  </si>
  <si>
    <t>BRITO</t>
  </si>
  <si>
    <t>CRISOL HERNANDEZ CRUZ</t>
  </si>
  <si>
    <t>040-0009043-3</t>
  </si>
  <si>
    <t>EX - SEGUNDO TENIENTE</t>
  </si>
  <si>
    <t>WINSTON ALBERTO BRAHMACHARY GUZMAN HENRIQUEZ</t>
  </si>
  <si>
    <t>001-1169184-6</t>
  </si>
  <si>
    <t>SARGENTO MAYOR</t>
  </si>
  <si>
    <t>JUAN CARLOS MOTA SABINO</t>
  </si>
  <si>
    <t>027-0033463-0</t>
  </si>
  <si>
    <t>MANUEL E. CARABALLO PEÑA</t>
  </si>
  <si>
    <t>001-1355182-4</t>
  </si>
  <si>
    <t>ROBERTO L. MARTE DE LA CRUZ</t>
  </si>
  <si>
    <t>001-1225099-8</t>
  </si>
  <si>
    <t>YENSI T. MENDEZ FIGUEREO</t>
  </si>
  <si>
    <t>010-0064608-1</t>
  </si>
  <si>
    <t>ALEXANDER  LEBRON CANARIO</t>
  </si>
  <si>
    <t>022-0023826-5</t>
  </si>
  <si>
    <t>DENISSE DEL C. REYNOSO TAVERAS</t>
  </si>
  <si>
    <t>001-1357977-5</t>
  </si>
  <si>
    <t>GUILMO DEL CARMEN GARCIA ROA</t>
  </si>
  <si>
    <t>001-1043428-9</t>
  </si>
  <si>
    <t>ZAIDA PATRICIA HENRIQUEZ GALVA</t>
  </si>
  <si>
    <t>001-1747187-0</t>
  </si>
  <si>
    <t>IVAN E. DE LOS SANTOS MOTA</t>
  </si>
  <si>
    <t>023-0105719-2</t>
  </si>
  <si>
    <t>LUIS N. MONTERO OGANDO</t>
  </si>
  <si>
    <t>014-0009383-5</t>
  </si>
  <si>
    <t>SARGENTO</t>
  </si>
  <si>
    <t>YOSELIN  SMITH GREEN</t>
  </si>
  <si>
    <t>001-0110247-3</t>
  </si>
  <si>
    <t>ESTANISLAO  SANCHEZ ROSARIO</t>
  </si>
  <si>
    <t>001-0354979-6</t>
  </si>
  <si>
    <t>JOSSEFINA  ARIAS MORA</t>
  </si>
  <si>
    <t>093-0022679-3</t>
  </si>
  <si>
    <t>ENNYS NIURKA PEREZ PEREZ</t>
  </si>
  <si>
    <t>001-1003262-0</t>
  </si>
  <si>
    <t>perez</t>
  </si>
  <si>
    <t>ASIMILADO MILITAR</t>
  </si>
  <si>
    <t>CRUZ  SANTANA CALZADO</t>
  </si>
  <si>
    <t>001-1048593-5</t>
  </si>
  <si>
    <t>UTILIZABLE P/S. QUE NO SEA DE ARMAS</t>
  </si>
  <si>
    <t>ARMADA DE REPÚBLICA DOMINICANA</t>
  </si>
  <si>
    <t xml:space="preserve">FUNCIÓN OCUPADA </t>
  </si>
  <si>
    <t>NOTA</t>
  </si>
  <si>
    <t>TOTAL DE PENSIÓN DE VOLUNTARIO DEL ARD.</t>
  </si>
  <si>
    <t>MONTO VOL. ARD.</t>
  </si>
  <si>
    <t>CAPITÁN DE FRAGATA</t>
  </si>
  <si>
    <t>HECTOR JOSE DIAZ SANTANA</t>
  </si>
  <si>
    <t>001-1180696-4</t>
  </si>
  <si>
    <t>CAPITÁN DE CORBETA</t>
  </si>
  <si>
    <t>FELIX  RODRIGUEZ MONTESINO</t>
  </si>
  <si>
    <t>066-0017565-4</t>
  </si>
  <si>
    <t>CLEINER ALEJANDRO VOLQUEZ GARCIA</t>
  </si>
  <si>
    <t>001-1202584-6</t>
  </si>
  <si>
    <t>MIGUEL ADOLFO SEPULVEDA SANTANA</t>
  </si>
  <si>
    <t>003-0065541-2</t>
  </si>
  <si>
    <t>TENIENTE DE NAVÍO</t>
  </si>
  <si>
    <t xml:space="preserve">PEDRO RUSSELL </t>
  </si>
  <si>
    <t>001-1178864-2</t>
  </si>
  <si>
    <t>TENIENTE DE FRAGATA</t>
  </si>
  <si>
    <t>SANDRA GEORGINA MARTINEZ PIMENTEL</t>
  </si>
  <si>
    <t>003-0062403-8</t>
  </si>
  <si>
    <t>DENNYS DAVID URIBE DENIS</t>
  </si>
  <si>
    <t>001-1179486-3</t>
  </si>
  <si>
    <t>JOSE ALT. PEÑA HEREDIA</t>
  </si>
  <si>
    <t>020-0010844-5</t>
  </si>
  <si>
    <t>MARCOS ANTONIO DE JESUS ANTOINE RODRIGUEZ</t>
  </si>
  <si>
    <t>001-1105287-4</t>
  </si>
  <si>
    <t xml:space="preserve">FRANKLIN HERIBERTO MORETA </t>
  </si>
  <si>
    <t>047-0120865-6</t>
  </si>
  <si>
    <t>HENRY EUGENIO PEREZ GARCIA</t>
  </si>
  <si>
    <t>020-0011076-3</t>
  </si>
  <si>
    <t>TENIENTE DE CORBETA</t>
  </si>
  <si>
    <t>ALEJANDRO JOSE GONZALEZ GONZALEZ</t>
  </si>
  <si>
    <t>001-0094841-3</t>
  </si>
  <si>
    <t>MILCIADES  FELIZ GARCIA</t>
  </si>
  <si>
    <t>018-0018174-3</t>
  </si>
  <si>
    <t>MANUEL ENRIQUE BELTRE MENDEZ</t>
  </si>
  <si>
    <t>010-0066653-5</t>
  </si>
  <si>
    <t>JOSE LUIS LISANDRO MENDOZA</t>
  </si>
  <si>
    <t>001-1302719-7</t>
  </si>
  <si>
    <t>EX - MARINERO AUXILIAR</t>
  </si>
  <si>
    <t xml:space="preserve">MARGARITO  MARTINEZ </t>
  </si>
  <si>
    <t>037-0032939-8</t>
  </si>
  <si>
    <t>DADO DE BAJA</t>
  </si>
  <si>
    <t>FUERZA AÉREA DE REPÚBLICA DOMINICANA</t>
  </si>
  <si>
    <t xml:space="preserve">RAFAEL OCTAVIO  DEL ORBE PICHARDO </t>
  </si>
  <si>
    <t>001-1174297-9</t>
  </si>
  <si>
    <t xml:space="preserve">WILBERTO RAFAEL  TAVAREZ GRULLON </t>
  </si>
  <si>
    <t>037-0088298-2</t>
  </si>
  <si>
    <t xml:space="preserve">ELVIN  SANCHEZ DE LEON </t>
  </si>
  <si>
    <t>001-1177070-7</t>
  </si>
  <si>
    <t xml:space="preserve">DIONICIO DE LA  ROSA SIERRA </t>
  </si>
  <si>
    <t>001-1174693-9</t>
  </si>
  <si>
    <t xml:space="preserve">MODESTO  MELLA DE LA ROSA </t>
  </si>
  <si>
    <t>001-1176560-8</t>
  </si>
  <si>
    <t xml:space="preserve">ELIDO  REINOSO HEREDIA </t>
  </si>
  <si>
    <t>001-1174138-5</t>
  </si>
  <si>
    <t xml:space="preserve">EMMANUEL  MALDONADO TAPIA </t>
  </si>
  <si>
    <t>001-1536385-5</t>
  </si>
  <si>
    <t xml:space="preserve">MARCOS  CUEVAS FIGUEREO </t>
  </si>
  <si>
    <t>001-1176251-4</t>
  </si>
  <si>
    <t xml:space="preserve">RIDAD SORES  SENA RIVAS </t>
  </si>
  <si>
    <t>001-1177125-9</t>
  </si>
  <si>
    <t xml:space="preserve">FEDERICO  RAMIREZ SUERO </t>
  </si>
  <si>
    <t>001-1176283-7</t>
  </si>
  <si>
    <t xml:space="preserve">LUIS MANUEL  VASQUEZ </t>
  </si>
  <si>
    <t>001-1176332-2</t>
  </si>
  <si>
    <t xml:space="preserve">ABERCIO  TAPIA CHALAS </t>
  </si>
  <si>
    <t>001-1178236-3</t>
  </si>
  <si>
    <t xml:space="preserve">MANUEL  JIMENEZ </t>
  </si>
  <si>
    <t>001-1468257-8</t>
  </si>
  <si>
    <t xml:space="preserve">GERCIDE  PEREZ PEREZ </t>
  </si>
  <si>
    <t>069-0006390-7</t>
  </si>
  <si>
    <t xml:space="preserve">OSCAR BARTOLOME  MORA BARO </t>
  </si>
  <si>
    <t>223-0016898-0</t>
  </si>
  <si>
    <t xml:space="preserve">GENARO  SANTANA CONRADO </t>
  </si>
  <si>
    <t>001-1176975-8</t>
  </si>
  <si>
    <t xml:space="preserve">ROQUE  SOLANO </t>
  </si>
  <si>
    <t>001-1174432-2</t>
  </si>
  <si>
    <t xml:space="preserve">JUAN B. MENDEZ PEREZ </t>
  </si>
  <si>
    <t>001-1215160-0</t>
  </si>
  <si>
    <t xml:space="preserve">AWILDA DEL C. CORNIEL JIMENEZ </t>
  </si>
  <si>
    <t>001-0781099-6</t>
  </si>
  <si>
    <t xml:space="preserve">ANDERSON R. SILVERIO SANTANA </t>
  </si>
  <si>
    <t>041-0013519-5</t>
  </si>
  <si>
    <t xml:space="preserve">FELICIA  FRANCISCO BAEZ </t>
  </si>
  <si>
    <t>001-1254660-1</t>
  </si>
  <si>
    <t xml:space="preserve">LUIS RAFAEL CASTILLO TORRES </t>
  </si>
  <si>
    <t>047-0114894-4</t>
  </si>
  <si>
    <t xml:space="preserve">LEONARDO DE JESUS  DOMINGUEZ RODRIGUEZ </t>
  </si>
  <si>
    <t>044-0020637-3</t>
  </si>
  <si>
    <t xml:space="preserve">GERARDO ANTONIO  RODRIGUEZ RODRIGUEZ </t>
  </si>
  <si>
    <t>001-1331867-9</t>
  </si>
  <si>
    <t xml:space="preserve">ARILEIDA  BRITO CRUZ </t>
  </si>
  <si>
    <t>001-1173906-6</t>
  </si>
  <si>
    <t xml:space="preserve">JUAN  ESTEVEZ </t>
  </si>
  <si>
    <t>060-0017353-1</t>
  </si>
  <si>
    <t xml:space="preserve">FRANKLIN W. REYES GURIDIS </t>
  </si>
  <si>
    <t>001-1002866-9</t>
  </si>
  <si>
    <t xml:space="preserve">ADALGISA ANT.  ROSARIO TAVERA </t>
  </si>
  <si>
    <t>001-0636414-4</t>
  </si>
  <si>
    <t xml:space="preserve">ADELA  FURCAL </t>
  </si>
  <si>
    <t>017-0005448-7</t>
  </si>
  <si>
    <t>MAS DE UN 50% DE SU INCAPACIDAD</t>
  </si>
  <si>
    <t xml:space="preserve">JOSEFINA ALTAGRACIA  JIMENEZ </t>
  </si>
  <si>
    <t>001-0637933-2</t>
  </si>
  <si>
    <t xml:space="preserve">MILAGROS ALTAGRACIA  VILLAR ALMONTE </t>
  </si>
  <si>
    <t>001-0520028-1</t>
  </si>
  <si>
    <t>EX - ASIMILADO MILITARES</t>
  </si>
  <si>
    <t xml:space="preserve">ROSENDO  RINCON VIRGEN </t>
  </si>
  <si>
    <t>001-0629561-1</t>
  </si>
  <si>
    <t>MINISTERIO DE DEFENSA</t>
  </si>
  <si>
    <t>ROSA  IRIS TAPIA  PLACENCIO</t>
  </si>
  <si>
    <t>073-0012014-9</t>
  </si>
  <si>
    <t>ALBERTO  JOSE SERRANO  CORCINO</t>
  </si>
  <si>
    <t>057-0002838-3</t>
  </si>
  <si>
    <t>HECTOR  ANTONIO PUELLO  CARO</t>
  </si>
  <si>
    <t>002-0124104-9</t>
  </si>
  <si>
    <t>MAS DE UN50% DE SU INCAPACIDAD</t>
  </si>
  <si>
    <t xml:space="preserve">SANTA  URSULA RODRIGUEZ </t>
  </si>
  <si>
    <t>001-0164286-6</t>
  </si>
  <si>
    <t>KELVIN  SANCHEZ  GARCIA</t>
  </si>
  <si>
    <t>087-0018247-3</t>
  </si>
  <si>
    <t>FREDDY  RAFAEL VELEZ  CONTRERAS</t>
  </si>
  <si>
    <t>001-1057287-2</t>
  </si>
  <si>
    <t>EX - ASIMILADO MILITAR</t>
  </si>
  <si>
    <t>ADONIS  MISAEL MERCEDES  PEÑA</t>
  </si>
  <si>
    <t>001-1104219-8</t>
  </si>
  <si>
    <t>DEPARTAMENTO NACIONAL DE INVENTIGACIONES (DNI)</t>
  </si>
  <si>
    <t>JULIO CÉSAR A. HERNÁNDEZ OLIVERO</t>
  </si>
  <si>
    <t>Mayor General, ERD.</t>
  </si>
  <si>
    <t>Presidente de la Junta de Retiro y Fondo de Pensiones de las Fuerzas Armadas.</t>
  </si>
  <si>
    <t>HO/RP</t>
  </si>
  <si>
    <t>BT/Santiago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</si>
</sst>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RD$&quot;#,##0.00"/>
    <numFmt numFmtId="165" formatCode="[$-1C0A]d&quot; de &quot;mmmm&quot; de &quot;yyyy;@"/>
    <numFmt numFmtId="166" formatCode="0.0%"/>
    <numFmt numFmtId="167" formatCode="_-* #,##0.00\ _€_-;\-* #,##0.00\ _€_-;_-* &quot;-&quot;??\ _€_-;_-@_-"/>
    <numFmt numFmtId="168" formatCode="#,##0.00;[Red]#,##0.00"/>
    <numFmt numFmtId="169" formatCode="000\-0000000\-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hadow/>
      <sz val="1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sz val="14"/>
      <name val="Times New Roman"/>
      <family val="1"/>
    </font>
    <font>
      <sz val="14"/>
      <color indexed="8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u/>
      <sz val="11"/>
      <name val="Times New Roman"/>
      <family val="1"/>
    </font>
    <font>
      <b/>
      <sz val="14"/>
      <color theme="1"/>
      <name val="Times New Roman"/>
      <family val="1"/>
    </font>
    <font>
      <b/>
      <sz val="14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8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8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8" fillId="0" borderId="0"/>
  </cellStyleXfs>
  <cellXfs count="124">
    <xf numFmtId="0" fontId="0" fillId="0" borderId="0" xfId="0"/>
    <xf numFmtId="0" fontId="2" fillId="0" borderId="0" xfId="0" applyFont="1"/>
    <xf numFmtId="14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3" fillId="0" borderId="0" xfId="0" applyFont="1"/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vertical="center"/>
      <protection locked="0"/>
    </xf>
    <xf numFmtId="14" fontId="8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5" fillId="0" borderId="0" xfId="0" applyFont="1"/>
    <xf numFmtId="0" fontId="8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2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164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165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14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165" fontId="8" fillId="0" borderId="0" xfId="0" applyNumberFormat="1" applyFont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0" fillId="0" borderId="4" xfId="0" applyFont="1" applyBorder="1" applyAlignment="1">
      <alignment vertical="center" wrapText="1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166" fontId="10" fillId="0" borderId="4" xfId="1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164" fontId="10" fillId="0" borderId="4" xfId="2" applyNumberFormat="1" applyFont="1" applyFill="1" applyBorder="1" applyAlignment="1">
      <alignment horizontal="center" vertical="center"/>
    </xf>
    <xf numFmtId="164" fontId="10" fillId="0" borderId="4" xfId="0" applyNumberFormat="1" applyFont="1" applyBorder="1" applyAlignment="1" applyProtection="1">
      <alignment horizontal="center" vertical="center" wrapText="1"/>
      <protection locked="0"/>
    </xf>
    <xf numFmtId="168" fontId="9" fillId="0" borderId="4" xfId="0" applyNumberFormat="1" applyFont="1" applyBorder="1" applyAlignment="1" applyProtection="1">
      <alignment horizontal="left" vertical="center" wrapText="1"/>
      <protection locked="0"/>
    </xf>
    <xf numFmtId="168" fontId="11" fillId="0" borderId="4" xfId="0" applyNumberFormat="1" applyFont="1" applyBorder="1" applyAlignment="1" applyProtection="1">
      <alignment horizontal="left" vertical="center" wrapText="1"/>
      <protection locked="0"/>
    </xf>
    <xf numFmtId="164" fontId="12" fillId="0" borderId="4" xfId="0" applyNumberFormat="1" applyFont="1" applyBorder="1" applyAlignment="1" applyProtection="1">
      <alignment horizontal="center" vertical="center" wrapText="1"/>
      <protection locked="0"/>
    </xf>
    <xf numFmtId="14" fontId="12" fillId="0" borderId="4" xfId="0" applyNumberFormat="1" applyFont="1" applyBorder="1" applyAlignment="1">
      <alignment vertical="center" wrapText="1"/>
    </xf>
    <xf numFmtId="14" fontId="12" fillId="0" borderId="4" xfId="0" applyNumberFormat="1" applyFont="1" applyBorder="1" applyAlignment="1">
      <alignment horizontal="center" vertical="center" wrapText="1"/>
    </xf>
    <xf numFmtId="14" fontId="12" fillId="0" borderId="4" xfId="0" applyNumberFormat="1" applyFont="1" applyBorder="1" applyAlignment="1" applyProtection="1">
      <alignment horizontal="center" vertical="center" wrapText="1"/>
      <protection locked="0"/>
    </xf>
    <xf numFmtId="0" fontId="13" fillId="0" borderId="0" xfId="0" applyFont="1"/>
    <xf numFmtId="14" fontId="12" fillId="0" borderId="0" xfId="0" applyNumberFormat="1" applyFont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left" vertical="center"/>
      <protection locked="0"/>
    </xf>
    <xf numFmtId="0" fontId="12" fillId="4" borderId="4" xfId="0" applyFont="1" applyFill="1" applyBorder="1" applyAlignment="1" applyProtection="1">
      <alignment horizontal="center" vertical="center"/>
      <protection locked="0"/>
    </xf>
    <xf numFmtId="0" fontId="12" fillId="5" borderId="4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9" fillId="6" borderId="6" xfId="0" applyFont="1" applyFill="1" applyBorder="1" applyAlignment="1" applyProtection="1">
      <alignment horizontal="center" vertical="center" wrapText="1"/>
      <protection locked="0"/>
    </xf>
    <xf numFmtId="166" fontId="10" fillId="0" borderId="4" xfId="1" applyNumberFormat="1" applyFont="1" applyBorder="1" applyAlignment="1">
      <alignment horizontal="center" vertical="center" wrapText="1"/>
    </xf>
    <xf numFmtId="164" fontId="10" fillId="0" borderId="4" xfId="2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vertical="center" wrapText="1"/>
    </xf>
    <xf numFmtId="49" fontId="9" fillId="0" borderId="6" xfId="0" applyNumberFormat="1" applyFont="1" applyBorder="1" applyAlignment="1">
      <alignment horizontal="center" vertical="center"/>
    </xf>
    <xf numFmtId="14" fontId="11" fillId="0" borderId="4" xfId="0" applyNumberFormat="1" applyFont="1" applyBorder="1" applyAlignment="1">
      <alignment horizontal="center" vertical="center" wrapText="1"/>
    </xf>
    <xf numFmtId="14" fontId="11" fillId="0" borderId="4" xfId="0" applyNumberFormat="1" applyFont="1" applyBorder="1" applyAlignment="1">
      <alignment horizontal="center" vertical="center"/>
    </xf>
    <xf numFmtId="0" fontId="14" fillId="0" borderId="0" xfId="0" applyFont="1"/>
    <xf numFmtId="0" fontId="9" fillId="0" borderId="4" xfId="0" applyFont="1" applyBorder="1" applyAlignment="1" applyProtection="1">
      <alignment horizontal="center" vertical="center" wrapText="1"/>
      <protection locked="0"/>
    </xf>
    <xf numFmtId="0" fontId="7" fillId="6" borderId="6" xfId="0" applyFont="1" applyFill="1" applyBorder="1" applyAlignment="1" applyProtection="1">
      <alignment horizontal="center" vertical="center"/>
      <protection locked="0"/>
    </xf>
    <xf numFmtId="0" fontId="7" fillId="6" borderId="8" xfId="0" applyFont="1" applyFill="1" applyBorder="1" applyAlignment="1" applyProtection="1">
      <alignment horizontal="center" vertical="center"/>
      <protection locked="0"/>
    </xf>
    <xf numFmtId="0" fontId="7" fillId="6" borderId="7" xfId="0" applyFont="1" applyFill="1" applyBorder="1" applyAlignment="1" applyProtection="1">
      <alignment horizontal="center" vertical="center"/>
      <protection locked="0"/>
    </xf>
    <xf numFmtId="0" fontId="7" fillId="6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165" fontId="8" fillId="0" borderId="4" xfId="0" applyNumberFormat="1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/>
      <protection locked="0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169" fontId="10" fillId="0" borderId="4" xfId="0" applyNumberFormat="1" applyFont="1" applyBorder="1" applyAlignment="1" applyProtection="1">
      <alignment horizontal="center" vertical="center" wrapText="1"/>
      <protection locked="0"/>
    </xf>
    <xf numFmtId="166" fontId="10" fillId="0" borderId="4" xfId="0" applyNumberFormat="1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14" fontId="10" fillId="0" borderId="4" xfId="0" applyNumberFormat="1" applyFont="1" applyBorder="1" applyAlignment="1" applyProtection="1">
      <alignment horizontal="center" vertical="center" wrapText="1"/>
      <protection locked="0"/>
    </xf>
    <xf numFmtId="14" fontId="10" fillId="0" borderId="0" xfId="0" applyNumberFormat="1" applyFont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left" vertical="center"/>
      <protection locked="0"/>
    </xf>
    <xf numFmtId="0" fontId="10" fillId="7" borderId="4" xfId="0" applyFont="1" applyFill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right" vertical="center" wrapText="1"/>
      <protection locked="0"/>
    </xf>
    <xf numFmtId="0" fontId="8" fillId="2" borderId="8" xfId="0" applyFont="1" applyFill="1" applyBorder="1" applyAlignment="1" applyProtection="1">
      <alignment horizontal="right" vertical="center" wrapText="1"/>
      <protection locked="0"/>
    </xf>
    <xf numFmtId="0" fontId="8" fillId="2" borderId="7" xfId="0" applyFont="1" applyFill="1" applyBorder="1" applyAlignment="1" applyProtection="1">
      <alignment horizontal="right" vertical="center" wrapText="1"/>
      <protection locked="0"/>
    </xf>
    <xf numFmtId="0" fontId="15" fillId="2" borderId="4" xfId="0" applyFont="1" applyFill="1" applyBorder="1" applyAlignment="1" applyProtection="1">
      <alignment horizontal="center" vertical="center"/>
      <protection locked="0"/>
    </xf>
    <xf numFmtId="164" fontId="8" fillId="2" borderId="9" xfId="0" applyNumberFormat="1" applyFont="1" applyFill="1" applyBorder="1" applyAlignment="1" applyProtection="1">
      <alignment horizontal="center" vertical="center"/>
      <protection locked="0"/>
    </xf>
    <xf numFmtId="14" fontId="10" fillId="6" borderId="0" xfId="0" applyNumberFormat="1" applyFont="1" applyFill="1" applyAlignment="1" applyProtection="1">
      <alignment horizontal="center" vertical="center" wrapText="1"/>
      <protection locked="0"/>
    </xf>
    <xf numFmtId="164" fontId="8" fillId="2" borderId="0" xfId="0" applyNumberFormat="1" applyFont="1" applyFill="1" applyAlignment="1" applyProtection="1">
      <alignment horizontal="center" vertical="center"/>
      <protection locked="0"/>
    </xf>
    <xf numFmtId="165" fontId="8" fillId="6" borderId="0" xfId="0" applyNumberFormat="1" applyFont="1" applyFill="1" applyAlignment="1" applyProtection="1">
      <alignment horizontal="left" vertical="center" wrapText="1"/>
      <protection locked="0"/>
    </xf>
    <xf numFmtId="14" fontId="8" fillId="6" borderId="0" xfId="0" applyNumberFormat="1" applyFont="1" applyFill="1" applyAlignment="1" applyProtection="1">
      <alignment horizontal="center" vertical="center"/>
      <protection locked="0"/>
    </xf>
    <xf numFmtId="0" fontId="9" fillId="6" borderId="0" xfId="0" applyFont="1" applyFill="1" applyAlignment="1" applyProtection="1">
      <alignment horizontal="center" vertical="center"/>
      <protection locked="0"/>
    </xf>
    <xf numFmtId="0" fontId="8" fillId="6" borderId="0" xfId="0" applyFont="1" applyFill="1" applyAlignment="1" applyProtection="1">
      <alignment horizontal="left" vertical="center"/>
      <protection locked="0"/>
    </xf>
    <xf numFmtId="0" fontId="9" fillId="6" borderId="0" xfId="0" applyFont="1" applyFill="1" applyAlignment="1" applyProtection="1">
      <alignment horizontal="left" vertical="center"/>
      <protection locked="0"/>
    </xf>
    <xf numFmtId="0" fontId="16" fillId="0" borderId="0" xfId="0" applyFont="1"/>
    <xf numFmtId="0" fontId="17" fillId="0" borderId="4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9" fontId="10" fillId="0" borderId="4" xfId="0" applyNumberFormat="1" applyFont="1" applyBorder="1" applyAlignment="1" applyProtection="1">
      <alignment horizontal="center" vertical="center"/>
      <protection locked="0"/>
    </xf>
    <xf numFmtId="0" fontId="10" fillId="3" borderId="4" xfId="0" applyFont="1" applyFill="1" applyBorder="1" applyAlignment="1" applyProtection="1">
      <alignment horizontal="center" vertical="center"/>
      <protection locked="0"/>
    </xf>
    <xf numFmtId="0" fontId="19" fillId="8" borderId="0" xfId="3" applyFont="1" applyFill="1" applyAlignment="1">
      <alignment horizontal="center" vertical="center" wrapText="1"/>
    </xf>
    <xf numFmtId="0" fontId="20" fillId="8" borderId="0" xfId="0" applyFont="1" applyFill="1" applyAlignment="1">
      <alignment horizontal="left" vertical="center" wrapText="1"/>
    </xf>
    <xf numFmtId="0" fontId="19" fillId="8" borderId="0" xfId="0" applyFont="1" applyFill="1" applyAlignment="1">
      <alignment horizontal="left" vertical="center" wrapText="1"/>
    </xf>
    <xf numFmtId="0" fontId="19" fillId="8" borderId="0" xfId="0" applyFont="1" applyFill="1" applyAlignment="1">
      <alignment horizontal="center" vertical="center" wrapText="1"/>
    </xf>
    <xf numFmtId="0" fontId="20" fillId="8" borderId="0" xfId="0" applyFont="1" applyFill="1" applyAlignment="1">
      <alignment horizontal="center" vertical="center" wrapText="1"/>
    </xf>
    <xf numFmtId="164" fontId="19" fillId="8" borderId="0" xfId="0" applyNumberFormat="1" applyFont="1" applyFill="1" applyAlignment="1">
      <alignment horizontal="center" vertical="center" wrapText="1"/>
    </xf>
    <xf numFmtId="10" fontId="19" fillId="8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64" fontId="21" fillId="0" borderId="0" xfId="0" applyNumberFormat="1" applyFont="1" applyAlignment="1" applyProtection="1">
      <alignment horizontal="left" vertical="center"/>
      <protection locked="0"/>
    </xf>
    <xf numFmtId="0" fontId="19" fillId="0" borderId="0" xfId="3" applyFont="1" applyAlignment="1">
      <alignment horizontal="center" vertical="center"/>
    </xf>
    <xf numFmtId="0" fontId="20" fillId="0" borderId="0" xfId="3" applyFont="1" applyAlignment="1">
      <alignment horizontal="center" vertical="center"/>
    </xf>
    <xf numFmtId="0" fontId="19" fillId="0" borderId="0" xfId="3" applyFont="1" applyAlignment="1">
      <alignment horizontal="center" vertical="center"/>
    </xf>
    <xf numFmtId="164" fontId="19" fillId="0" borderId="0" xfId="3" applyNumberFormat="1" applyFont="1" applyAlignment="1">
      <alignment horizontal="center" vertical="center"/>
    </xf>
    <xf numFmtId="10" fontId="19" fillId="0" borderId="0" xfId="3" applyNumberFormat="1" applyFont="1" applyAlignment="1">
      <alignment horizontal="center" vertical="center"/>
    </xf>
    <xf numFmtId="0" fontId="22" fillId="0" borderId="0" xfId="3" applyFont="1" applyAlignment="1">
      <alignment horizontal="left" vertical="center"/>
    </xf>
    <xf numFmtId="0" fontId="23" fillId="0" borderId="0" xfId="0" applyFont="1"/>
    <xf numFmtId="0" fontId="5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24" fillId="0" borderId="0" xfId="0" applyNumberFormat="1" applyFont="1" applyAlignment="1">
      <alignment horizontal="center" vertical="center"/>
    </xf>
    <xf numFmtId="10" fontId="24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left" vertical="center"/>
    </xf>
  </cellXfs>
  <cellStyles count="4">
    <cellStyle name="Millares 2" xfId="2" xr:uid="{939000D3-091A-4CE5-B0B3-3973A271E01A}"/>
    <cellStyle name="Normal" xfId="0" builtinId="0"/>
    <cellStyle name="Normal 2" xfId="3" xr:uid="{6B3701BE-2765-4452-98E5-301B8F6CA774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78</xdr:row>
      <xdr:rowOff>0</xdr:rowOff>
    </xdr:from>
    <xdr:to>
      <xdr:col>9</xdr:col>
      <xdr:colOff>27672</xdr:colOff>
      <xdr:row>78</xdr:row>
      <xdr:rowOff>8932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7DEC97-30D8-40CB-95DF-EAA1CBB41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0150" y="31108650"/>
          <a:ext cx="27672" cy="8932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78</xdr:row>
      <xdr:rowOff>0</xdr:rowOff>
    </xdr:from>
    <xdr:to>
      <xdr:col>9</xdr:col>
      <xdr:colOff>27672</xdr:colOff>
      <xdr:row>78</xdr:row>
      <xdr:rowOff>8932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082383F-A956-4BA5-8E7B-3D2ADAFAF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0150" y="31108650"/>
          <a:ext cx="27672" cy="8932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0</xdr:colOff>
      <xdr:row>113</xdr:row>
      <xdr:rowOff>9525</xdr:rowOff>
    </xdr:to>
    <xdr:pic>
      <xdr:nvPicPr>
        <xdr:cNvPr id="4" name="2152 Imagen">
          <a:extLst>
            <a:ext uri="{FF2B5EF4-FFF2-40B4-BE49-F238E27FC236}">
              <a16:creationId xmlns:a16="http://schemas.microsoft.com/office/drawing/2014/main" id="{C0581A00-C90A-41F2-AA26-406962749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10150" y="47996475"/>
          <a:ext cx="0" cy="95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113</xdr:row>
      <xdr:rowOff>0</xdr:rowOff>
    </xdr:from>
    <xdr:to>
      <xdr:col>2</xdr:col>
      <xdr:colOff>1180478</xdr:colOff>
      <xdr:row>116</xdr:row>
      <xdr:rowOff>439172</xdr:rowOff>
    </xdr:to>
    <xdr:pic>
      <xdr:nvPicPr>
        <xdr:cNvPr id="5" name="2153 Imagen">
          <a:extLst>
            <a:ext uri="{FF2B5EF4-FFF2-40B4-BE49-F238E27FC236}">
              <a16:creationId xmlns:a16="http://schemas.microsoft.com/office/drawing/2014/main" id="{EBF4E076-318A-4FD8-B22E-D34F7393A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0" y="47996475"/>
          <a:ext cx="1180478" cy="117259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113</xdr:row>
      <xdr:rowOff>0</xdr:rowOff>
    </xdr:from>
    <xdr:to>
      <xdr:col>2</xdr:col>
      <xdr:colOff>1180478</xdr:colOff>
      <xdr:row>116</xdr:row>
      <xdr:rowOff>439171</xdr:rowOff>
    </xdr:to>
    <xdr:pic>
      <xdr:nvPicPr>
        <xdr:cNvPr id="6" name="2157 Imagen">
          <a:extLst>
            <a:ext uri="{FF2B5EF4-FFF2-40B4-BE49-F238E27FC236}">
              <a16:creationId xmlns:a16="http://schemas.microsoft.com/office/drawing/2014/main" id="{09EF4EA3-0ACA-4CEB-B7D5-D27BB9207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0" y="47996475"/>
          <a:ext cx="1180478" cy="1172596"/>
        </a:xfrm>
        <a:prstGeom prst="rect">
          <a:avLst/>
        </a:prstGeom>
      </xdr:spPr>
    </xdr:pic>
    <xdr:clientData/>
  </xdr:twoCellAnchor>
  <xdr:twoCellAnchor editAs="oneCell">
    <xdr:from>
      <xdr:col>1</xdr:col>
      <xdr:colOff>230910</xdr:colOff>
      <xdr:row>113</xdr:row>
      <xdr:rowOff>0</xdr:rowOff>
    </xdr:from>
    <xdr:to>
      <xdr:col>2</xdr:col>
      <xdr:colOff>880341</xdr:colOff>
      <xdr:row>116</xdr:row>
      <xdr:rowOff>141875</xdr:rowOff>
    </xdr:to>
    <xdr:pic>
      <xdr:nvPicPr>
        <xdr:cNvPr id="7" name="2160 Imagen">
          <a:extLst>
            <a:ext uri="{FF2B5EF4-FFF2-40B4-BE49-F238E27FC236}">
              <a16:creationId xmlns:a16="http://schemas.microsoft.com/office/drawing/2014/main" id="{115ABF36-9D45-4040-8485-A064AE4A3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0" y="47996475"/>
          <a:ext cx="880341" cy="8753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0</xdr:colOff>
      <xdr:row>113</xdr:row>
      <xdr:rowOff>9525</xdr:rowOff>
    </xdr:to>
    <xdr:pic>
      <xdr:nvPicPr>
        <xdr:cNvPr id="8" name="2229 Imagen">
          <a:extLst>
            <a:ext uri="{FF2B5EF4-FFF2-40B4-BE49-F238E27FC236}">
              <a16:creationId xmlns:a16="http://schemas.microsoft.com/office/drawing/2014/main" id="{6A85EA85-AECE-4794-8246-97BBE5DB8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10150" y="47996475"/>
          <a:ext cx="0" cy="952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0</xdr:colOff>
      <xdr:row>113</xdr:row>
      <xdr:rowOff>9525</xdr:rowOff>
    </xdr:to>
    <xdr:pic>
      <xdr:nvPicPr>
        <xdr:cNvPr id="9" name="2230 Imagen">
          <a:extLst>
            <a:ext uri="{FF2B5EF4-FFF2-40B4-BE49-F238E27FC236}">
              <a16:creationId xmlns:a16="http://schemas.microsoft.com/office/drawing/2014/main" id="{7E845EC0-CB65-4E9E-BDC7-AC0FAC37FF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10150" y="47996475"/>
          <a:ext cx="0" cy="952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0</xdr:colOff>
      <xdr:row>113</xdr:row>
      <xdr:rowOff>9525</xdr:rowOff>
    </xdr:to>
    <xdr:pic>
      <xdr:nvPicPr>
        <xdr:cNvPr id="10" name="2231 Imagen">
          <a:extLst>
            <a:ext uri="{FF2B5EF4-FFF2-40B4-BE49-F238E27FC236}">
              <a16:creationId xmlns:a16="http://schemas.microsoft.com/office/drawing/2014/main" id="{AC7C8D33-16CD-4E3C-8B30-40333E5B2C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10150" y="47996475"/>
          <a:ext cx="0" cy="952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0</xdr:colOff>
      <xdr:row>113</xdr:row>
      <xdr:rowOff>9525</xdr:rowOff>
    </xdr:to>
    <xdr:pic>
      <xdr:nvPicPr>
        <xdr:cNvPr id="11" name="2232 Imagen">
          <a:extLst>
            <a:ext uri="{FF2B5EF4-FFF2-40B4-BE49-F238E27FC236}">
              <a16:creationId xmlns:a16="http://schemas.microsoft.com/office/drawing/2014/main" id="{50460830-A660-4E9C-8193-504F64988D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10150" y="47996475"/>
          <a:ext cx="0" cy="952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0</xdr:colOff>
      <xdr:row>113</xdr:row>
      <xdr:rowOff>9525</xdr:rowOff>
    </xdr:to>
    <xdr:pic>
      <xdr:nvPicPr>
        <xdr:cNvPr id="12" name="2233 Imagen">
          <a:extLst>
            <a:ext uri="{FF2B5EF4-FFF2-40B4-BE49-F238E27FC236}">
              <a16:creationId xmlns:a16="http://schemas.microsoft.com/office/drawing/2014/main" id="{5056250B-43CA-4153-9E70-125617282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10150" y="47996475"/>
          <a:ext cx="0" cy="9525"/>
        </a:xfrm>
        <a:prstGeom prst="rect">
          <a:avLst/>
        </a:prstGeom>
      </xdr:spPr>
    </xdr:pic>
    <xdr:clientData/>
  </xdr:twoCellAnchor>
  <xdr:twoCellAnchor editAs="oneCell">
    <xdr:from>
      <xdr:col>1</xdr:col>
      <xdr:colOff>303069</xdr:colOff>
      <xdr:row>123</xdr:row>
      <xdr:rowOff>0</xdr:rowOff>
    </xdr:from>
    <xdr:to>
      <xdr:col>2</xdr:col>
      <xdr:colOff>779318</xdr:colOff>
      <xdr:row>131</xdr:row>
      <xdr:rowOff>128774</xdr:rowOff>
    </xdr:to>
    <xdr:pic>
      <xdr:nvPicPr>
        <xdr:cNvPr id="13" name="2183 Imagen">
          <a:extLst>
            <a:ext uri="{FF2B5EF4-FFF2-40B4-BE49-F238E27FC236}">
              <a16:creationId xmlns:a16="http://schemas.microsoft.com/office/drawing/2014/main" id="{D565B027-675D-4949-B04B-FAB5C805BD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0" y="52263675"/>
          <a:ext cx="779318" cy="776474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123</xdr:row>
      <xdr:rowOff>0</xdr:rowOff>
    </xdr:from>
    <xdr:to>
      <xdr:col>9</xdr:col>
      <xdr:colOff>721591</xdr:colOff>
      <xdr:row>131</xdr:row>
      <xdr:rowOff>71048</xdr:rowOff>
    </xdr:to>
    <xdr:pic>
      <xdr:nvPicPr>
        <xdr:cNvPr id="14" name="2225 Imagen">
          <a:extLst>
            <a:ext uri="{FF2B5EF4-FFF2-40B4-BE49-F238E27FC236}">
              <a16:creationId xmlns:a16="http://schemas.microsoft.com/office/drawing/2014/main" id="{2E1A5E81-C0F2-4AEC-A4C8-64C7A013E0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10150" y="52263675"/>
          <a:ext cx="721591" cy="718748"/>
        </a:xfrm>
        <a:prstGeom prst="rect">
          <a:avLst/>
        </a:prstGeom>
      </xdr:spPr>
    </xdr:pic>
    <xdr:clientData/>
  </xdr:twoCellAnchor>
  <xdr:twoCellAnchor editAs="oneCell">
    <xdr:from>
      <xdr:col>3</xdr:col>
      <xdr:colOff>1007017</xdr:colOff>
      <xdr:row>0</xdr:row>
      <xdr:rowOff>134721</xdr:rowOff>
    </xdr:from>
    <xdr:to>
      <xdr:col>3</xdr:col>
      <xdr:colOff>2784230</xdr:colOff>
      <xdr:row>7</xdr:row>
      <xdr:rowOff>84151</xdr:rowOff>
    </xdr:to>
    <xdr:pic>
      <xdr:nvPicPr>
        <xdr:cNvPr id="15" name="Imagen 1">
          <a:extLst>
            <a:ext uri="{FF2B5EF4-FFF2-40B4-BE49-F238E27FC236}">
              <a16:creationId xmlns:a16="http://schemas.microsoft.com/office/drawing/2014/main" id="{503B91E4-3795-4D18-B560-7E74F7DBB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9667" y="134721"/>
          <a:ext cx="1777213" cy="1082905"/>
        </a:xfrm>
        <a:prstGeom prst="rect">
          <a:avLst/>
        </a:prstGeom>
      </xdr:spPr>
    </xdr:pic>
    <xdr:clientData/>
  </xdr:twoCellAnchor>
  <xdr:twoCellAnchor>
    <xdr:from>
      <xdr:col>5</xdr:col>
      <xdr:colOff>374365</xdr:colOff>
      <xdr:row>11</xdr:row>
      <xdr:rowOff>186915</xdr:rowOff>
    </xdr:from>
    <xdr:to>
      <xdr:col>7</xdr:col>
      <xdr:colOff>464440</xdr:colOff>
      <xdr:row>12</xdr:row>
      <xdr:rowOff>7681</xdr:rowOff>
    </xdr:to>
    <xdr:cxnSp macro="">
      <xdr:nvCxnSpPr>
        <xdr:cNvPr id="16" name="5 Conector recto">
          <a:extLst>
            <a:ext uri="{FF2B5EF4-FFF2-40B4-BE49-F238E27FC236}">
              <a16:creationId xmlns:a16="http://schemas.microsoft.com/office/drawing/2014/main" id="{5BA71745-AD67-4C4A-83A2-FCF7E89F6654}"/>
            </a:ext>
          </a:extLst>
        </xdr:cNvPr>
        <xdr:cNvCxnSpPr/>
      </xdr:nvCxnSpPr>
      <xdr:spPr>
        <a:xfrm rot="10800000" flipH="1">
          <a:off x="5010150" y="2082390"/>
          <a:ext cx="0" cy="2079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Desktop\Users\retiro04\Desktop\CONTROL%20DE%20EXPEDIENTES%20VIUDAS-ACTUALIZADO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 PROCESO"/>
      <sheetName val="SEPTIEMBRE"/>
      <sheetName val="TOTALES EN PROCESO"/>
      <sheetName val="GENERAL PLENO"/>
      <sheetName val="ESTADISTICA GENERAL"/>
      <sheetName val="PARA NOMINA"/>
      <sheetName val="GENERAL DIARIO"/>
      <sheetName val="ABRIL 2021"/>
      <sheetName val="GENERAL ABRIL 2021"/>
      <sheetName val="Hoja3"/>
      <sheetName val="MAYO 2021"/>
      <sheetName val="GENERAL MAYO 2021"/>
      <sheetName val="ENVIADOS A NÓMINA"/>
      <sheetName val="ENERO 2021"/>
      <sheetName val="FEBRERO 2021"/>
      <sheetName val="GENERAL ENERO 2021"/>
      <sheetName val="DICIEMBRE 2020"/>
      <sheetName val="general DICIEMBRE"/>
      <sheetName val="MARZO 2021"/>
      <sheetName val="GENERAL FEBRERO 2021"/>
      <sheetName val="noviermbre 2020"/>
      <sheetName val="general NOVIEMBRE"/>
      <sheetName val="SEPTIEMBRE 2020"/>
      <sheetName val="NOVIEMBRE 2020"/>
      <sheetName val="PLENO JULIO0"/>
      <sheetName val="AUMENTO JULIO"/>
      <sheetName val="julio 2"/>
      <sheetName val="INVESTIGACION "/>
      <sheetName val="Hoja2"/>
      <sheetName val="PLENO (2)"/>
      <sheetName val="AUMENTO JUNIO"/>
    </sheetNames>
    <sheetDataSet>
      <sheetData sheetId="0" refreshError="1">
        <row r="54">
          <cell r="G54">
            <v>48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1001C-E254-43C8-9555-233B95A61C2C}">
  <dimension ref="A1:AO167"/>
  <sheetViews>
    <sheetView tabSelected="1" view="pageBreakPreview" zoomScale="65" zoomScaleNormal="90" zoomScaleSheetLayoutView="65" zoomScalePageLayoutView="60" workbookViewId="0">
      <selection activeCell="A133" sqref="A133:Q133"/>
    </sheetView>
  </sheetViews>
  <sheetFormatPr baseColWidth="10" defaultRowHeight="15" x14ac:dyDescent="0.25"/>
  <cols>
    <col min="1" max="1" width="7.140625" style="13" customWidth="1"/>
    <col min="2" max="2" width="1.7109375" style="13" hidden="1" customWidth="1"/>
    <col min="3" max="3" width="25.140625" style="13" customWidth="1"/>
    <col min="4" max="4" width="42.85546875" style="13" customWidth="1"/>
    <col min="5" max="5" width="14.85546875" style="13" hidden="1" customWidth="1"/>
    <col min="6" max="6" width="16.28515625" style="13" hidden="1" customWidth="1"/>
    <col min="7" max="7" width="7.7109375" style="13" hidden="1" customWidth="1"/>
    <col min="8" max="8" width="12.5703125" style="13" hidden="1" customWidth="1"/>
    <col min="9" max="9" width="14.28515625" style="13" hidden="1" customWidth="1"/>
    <col min="10" max="10" width="20.7109375" style="13" customWidth="1"/>
    <col min="11" max="11" width="16.28515625" style="13" hidden="1" customWidth="1"/>
    <col min="12" max="12" width="15.140625" style="13" hidden="1" customWidth="1"/>
    <col min="13" max="13" width="21" style="13" hidden="1" customWidth="1"/>
    <col min="14" max="14" width="25.5703125" style="13" hidden="1" customWidth="1"/>
    <col min="15" max="15" width="18.85546875" style="13" hidden="1" customWidth="1"/>
    <col min="16" max="16" width="23.85546875" style="13" hidden="1" customWidth="1"/>
    <col min="17" max="17" width="26.140625" style="13" customWidth="1"/>
    <col min="18" max="18" width="36.28515625" style="13" hidden="1" customWidth="1"/>
    <col min="19" max="20" width="11.42578125" style="13" hidden="1" customWidth="1"/>
    <col min="21" max="21" width="18.5703125" style="13" hidden="1" customWidth="1"/>
    <col min="22" max="22" width="21.42578125" style="13" hidden="1" customWidth="1"/>
    <col min="23" max="26" width="11.42578125" style="13" hidden="1" customWidth="1"/>
    <col min="27" max="27" width="5.28515625" style="13" hidden="1" customWidth="1"/>
    <col min="28" max="28" width="6.140625" style="13" hidden="1" customWidth="1"/>
    <col min="29" max="29" width="4.28515625" style="13" hidden="1" customWidth="1"/>
    <col min="30" max="41" width="11.42578125" style="13" hidden="1" customWidth="1"/>
    <col min="42" max="48" width="11.42578125" style="13" customWidth="1"/>
    <col min="49" max="49" width="11.42578125" style="13"/>
    <col min="50" max="50" width="13" style="13" bestFit="1" customWidth="1"/>
    <col min="51" max="16384" width="11.42578125" style="13"/>
  </cols>
  <sheetData>
    <row r="1" spans="1:17" s="1" customFormat="1" ht="12.75" x14ac:dyDescent="0.2"/>
    <row r="2" spans="1:17" s="1" customFormat="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7" s="1" customFormat="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7" s="1" customFormat="1" ht="12.75" x14ac:dyDescent="0.2"/>
    <row r="5" spans="1:17" s="1" customFormat="1" ht="12.75" x14ac:dyDescent="0.2"/>
    <row r="6" spans="1:17" s="1" customFormat="1" ht="12.75" x14ac:dyDescent="0.2"/>
    <row r="7" spans="1:17" s="1" customFormat="1" ht="12.75" x14ac:dyDescent="0.2"/>
    <row r="8" spans="1:17" s="1" customFormat="1" ht="12.75" x14ac:dyDescent="0.2"/>
    <row r="9" spans="1:17" s="4" customFormat="1" ht="15.75" x14ac:dyDescent="0.25">
      <c r="A9" s="3" t="s">
        <v>0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s="4" customFormat="1" ht="15.75" x14ac:dyDescent="0.25">
      <c r="A10" s="3" t="s">
        <v>1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s="4" customFormat="1" ht="15.75" x14ac:dyDescent="0.25">
      <c r="A11" s="3" t="s">
        <v>2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s="4" customFormat="1" ht="15.75" x14ac:dyDescent="0.25">
      <c r="A12" s="3" t="s">
        <v>3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s="4" customFormat="1" ht="15.75" x14ac:dyDescent="0.25">
      <c r="A13" s="3" t="s">
        <v>4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s="1" customFormat="1" ht="13.5" thickBot="1" x14ac:dyDescent="0.25"/>
    <row r="15" spans="1:17" s="8" customFormat="1" ht="68.25" customHeight="1" thickBot="1" x14ac:dyDescent="0.25">
      <c r="A15" s="5" t="s">
        <v>5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7"/>
    </row>
    <row r="17" spans="1:40" s="12" customFormat="1" x14ac:dyDescent="0.25">
      <c r="A17" s="9" t="s">
        <v>6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10"/>
      <c r="S17" s="11"/>
      <c r="T17" s="11"/>
      <c r="Z17" s="13"/>
      <c r="AA17" s="13"/>
      <c r="AB17" s="13"/>
      <c r="AD17" s="14"/>
      <c r="AG17" s="15"/>
      <c r="AH17" s="16" t="s">
        <v>7</v>
      </c>
      <c r="AI17" s="16"/>
      <c r="AJ17" s="16"/>
      <c r="AL17" s="16" t="s">
        <v>8</v>
      </c>
      <c r="AM17" s="16"/>
      <c r="AN17" s="16"/>
    </row>
    <row r="18" spans="1:40" s="29" customFormat="1" ht="30" customHeight="1" x14ac:dyDescent="0.25">
      <c r="A18" s="17" t="s">
        <v>9</v>
      </c>
      <c r="B18" s="17" t="s">
        <v>10</v>
      </c>
      <c r="C18" s="18" t="s">
        <v>11</v>
      </c>
      <c r="D18" s="18" t="s">
        <v>12</v>
      </c>
      <c r="E18" s="17" t="s">
        <v>13</v>
      </c>
      <c r="F18" s="19" t="s">
        <v>14</v>
      </c>
      <c r="G18" s="19" t="s">
        <v>15</v>
      </c>
      <c r="H18" s="18" t="s">
        <v>16</v>
      </c>
      <c r="I18" s="20" t="s">
        <v>17</v>
      </c>
      <c r="J18" s="21" t="s">
        <v>18</v>
      </c>
      <c r="K18" s="22"/>
      <c r="L18" s="23" t="s">
        <v>19</v>
      </c>
      <c r="M18" s="24" t="s">
        <v>20</v>
      </c>
      <c r="N18" s="24" t="s">
        <v>21</v>
      </c>
      <c r="O18" s="24" t="s">
        <v>22</v>
      </c>
      <c r="P18" s="24" t="s">
        <v>22</v>
      </c>
      <c r="Q18" s="24" t="s">
        <v>23</v>
      </c>
      <c r="R18" s="24" t="s">
        <v>24</v>
      </c>
      <c r="S18" s="25" t="s">
        <v>25</v>
      </c>
      <c r="T18" s="25" t="s">
        <v>26</v>
      </c>
      <c r="U18" s="26" t="s">
        <v>27</v>
      </c>
      <c r="V18" s="18" t="s">
        <v>18</v>
      </c>
      <c r="W18" s="25" t="s">
        <v>25</v>
      </c>
      <c r="X18" s="25" t="s">
        <v>26</v>
      </c>
      <c r="Y18" s="25" t="s">
        <v>25</v>
      </c>
      <c r="Z18" s="25" t="s">
        <v>26</v>
      </c>
      <c r="AA18" s="13"/>
      <c r="AB18" s="13"/>
      <c r="AC18" s="27"/>
      <c r="AD18" s="25" t="s">
        <v>28</v>
      </c>
      <c r="AE18" s="25" t="s">
        <v>29</v>
      </c>
      <c r="AF18" s="25" t="s">
        <v>30</v>
      </c>
      <c r="AG18" s="15"/>
      <c r="AH18" s="28" t="s">
        <v>31</v>
      </c>
      <c r="AI18" s="28" t="s">
        <v>32</v>
      </c>
      <c r="AJ18" s="28" t="s">
        <v>33</v>
      </c>
      <c r="AK18" s="15"/>
      <c r="AL18" s="28" t="s">
        <v>31</v>
      </c>
      <c r="AM18" s="28" t="s">
        <v>32</v>
      </c>
      <c r="AN18" s="28" t="s">
        <v>34</v>
      </c>
    </row>
    <row r="19" spans="1:40" s="52" customFormat="1" ht="39.950000000000003" customHeight="1" x14ac:dyDescent="0.3">
      <c r="A19" s="30">
        <v>1</v>
      </c>
      <c r="B19" s="31"/>
      <c r="C19" s="32" t="s">
        <v>35</v>
      </c>
      <c r="D19" s="32" t="s">
        <v>36</v>
      </c>
      <c r="E19" s="33" t="s">
        <v>37</v>
      </c>
      <c r="F19" s="34" t="str">
        <f>DATEDIF(R19,S19,"y") + DATEDIF(V19,W19,"y") + DATEDIF(X19,Y19,"y") + SUM(AH19) &amp; " años " &amp; DATEDIF(R19,S19,"ym") + DATEDIF(V19,W19,"ym") + DATEDIF(X19,Y19,"ym") + SUM(AI19) - SUM(AM19) &amp; " meses " &amp; DATEDIF(R19,S19,"md") + DATEDIF(V19,W19,"md") + DATEDIF(X19,Y19,"md") - SUM(AN19) &amp; " días"</f>
        <v>35 años 0 meses 8 días</v>
      </c>
      <c r="G19" s="35">
        <v>1</v>
      </c>
      <c r="H19" s="30" t="str">
        <f>DATEDIF(T19,S19,"y") &amp; " años " &amp; DATEDIF(T19,S19,"ym") &amp; " meses " &amp; DATEDIF(T19,S19,"md") &amp; " días"</f>
        <v>60 años 3 meses 0 días</v>
      </c>
      <c r="I19" s="30" t="str">
        <f>DATEDIF(U19,S19,"y") &amp; " años " &amp; DATEDIF(U19,S19,"ym") &amp; " meses " &amp; DATEDIF(U19,S19,"md") &amp; " días"</f>
        <v>6 años 3 meses 7 días</v>
      </c>
      <c r="J19" s="36"/>
      <c r="K19" s="37"/>
      <c r="L19" s="38"/>
      <c r="M19" s="39">
        <v>120000</v>
      </c>
      <c r="N19" s="40">
        <f>M19*G19</f>
        <v>120000</v>
      </c>
      <c r="O19" s="41"/>
      <c r="P19" s="42" t="s">
        <v>38</v>
      </c>
      <c r="Q19" s="43" t="s">
        <v>39</v>
      </c>
      <c r="R19" s="44">
        <v>37123</v>
      </c>
      <c r="S19" s="45">
        <v>45446</v>
      </c>
      <c r="T19" s="44">
        <v>23439</v>
      </c>
      <c r="U19" s="44">
        <v>43158</v>
      </c>
      <c r="V19" s="46">
        <v>29971</v>
      </c>
      <c r="W19" s="46">
        <v>30302</v>
      </c>
      <c r="X19" s="46">
        <v>31126</v>
      </c>
      <c r="Y19" s="46">
        <v>35263</v>
      </c>
      <c r="Z19" s="47"/>
      <c r="AA19" s="47"/>
      <c r="AB19" s="47"/>
      <c r="AC19" s="48"/>
      <c r="AD19" s="49" t="s">
        <v>40</v>
      </c>
      <c r="AE19" s="50" t="s">
        <v>41</v>
      </c>
      <c r="AF19" s="51" t="s">
        <v>42</v>
      </c>
      <c r="AH19" s="49">
        <v>2</v>
      </c>
      <c r="AI19" s="49">
        <v>2</v>
      </c>
      <c r="AJ19" s="49"/>
      <c r="AL19" s="49"/>
      <c r="AM19" s="49">
        <v>24</v>
      </c>
      <c r="AN19" s="49">
        <v>60</v>
      </c>
    </row>
    <row r="20" spans="1:40" s="52" customFormat="1" ht="39.950000000000003" customHeight="1" x14ac:dyDescent="0.3">
      <c r="A20" s="30">
        <v>2</v>
      </c>
      <c r="B20" s="31"/>
      <c r="C20" s="32" t="s">
        <v>35</v>
      </c>
      <c r="D20" s="32" t="s">
        <v>43</v>
      </c>
      <c r="E20" s="33" t="s">
        <v>44</v>
      </c>
      <c r="F20" s="34" t="str">
        <f>DATEDIF(R20,S20,"y") + DATEDIF(V20,W20,"y") + DATEDIF(X20,Y20,"y") + SUM(AH20) &amp; " años " &amp; DATEDIF(R20,S20,"ym") + DATEDIF(V20,W20,"ym") + DATEDIF(X20,Y20,"ym") + SUM(AI20) - SUM(AM20) &amp; " meses " &amp; DATEDIF(R20,S20,"md") + DATEDIF(V20,W20,"md") + DATEDIF(X20,Y20,"md") - SUM(AN20) &amp; " días"</f>
        <v>39 años 2 meses 24 días</v>
      </c>
      <c r="G20" s="35">
        <v>1</v>
      </c>
      <c r="H20" s="30" t="str">
        <f>DATEDIF(T20,S20,"y") &amp; " años " &amp; DATEDIF(T20,S20,"ym") &amp; " meses " &amp; DATEDIF(T20,S20,"md") &amp; " días"</f>
        <v>60 años 9 meses 19 días</v>
      </c>
      <c r="I20" s="30" t="str">
        <f>DATEDIF(U20,S20,"y") &amp; " años " &amp; DATEDIF(U20,S20,"ym") &amp; " meses " &amp; DATEDIF(U20,S20,"md") &amp; " días"</f>
        <v>8 años 3 meses 2 días</v>
      </c>
      <c r="J20" s="36"/>
      <c r="K20" s="37"/>
      <c r="L20" s="38"/>
      <c r="M20" s="39">
        <f>50275.72</f>
        <v>50275.72</v>
      </c>
      <c r="N20" s="40">
        <f>M20*G20</f>
        <v>50275.72</v>
      </c>
      <c r="O20" s="41"/>
      <c r="P20" s="42" t="s">
        <v>38</v>
      </c>
      <c r="Q20" s="43" t="s">
        <v>39</v>
      </c>
      <c r="R20" s="44">
        <v>31116</v>
      </c>
      <c r="S20" s="45">
        <v>45446</v>
      </c>
      <c r="T20" s="44">
        <v>23238</v>
      </c>
      <c r="U20" s="44">
        <v>42430</v>
      </c>
      <c r="V20" s="46"/>
      <c r="W20" s="46"/>
      <c r="X20" s="46"/>
      <c r="Y20" s="46"/>
      <c r="Z20" s="47"/>
      <c r="AA20" s="47"/>
      <c r="AB20" s="47"/>
      <c r="AC20" s="48"/>
      <c r="AD20" s="49" t="s">
        <v>45</v>
      </c>
      <c r="AE20" s="50" t="s">
        <v>41</v>
      </c>
      <c r="AF20" s="51" t="s">
        <v>42</v>
      </c>
      <c r="AH20" s="49"/>
      <c r="AI20" s="49"/>
      <c r="AJ20" s="49"/>
      <c r="AL20" s="49"/>
      <c r="AM20" s="49"/>
      <c r="AN20" s="49"/>
    </row>
    <row r="21" spans="1:40" s="52" customFormat="1" ht="39.950000000000003" customHeight="1" x14ac:dyDescent="0.3">
      <c r="A21" s="30">
        <v>3</v>
      </c>
      <c r="B21" s="31"/>
      <c r="C21" s="32" t="s">
        <v>46</v>
      </c>
      <c r="D21" s="32" t="s">
        <v>47</v>
      </c>
      <c r="E21" s="33" t="s">
        <v>48</v>
      </c>
      <c r="F21" s="34" t="str">
        <f>DATEDIF(R21,S21,"y") + DATEDIF(V21,W21,"y") + DATEDIF(X21,Y21,"y") + SUM(AH21) &amp; " años " &amp; DATEDIF(R21,S21,"ym") + DATEDIF(V21,W21,"ym") + DATEDIF(X21,Y21,"ym") + SUM(AI21) - SUM(AM21) &amp; " meses " &amp; DATEDIF(R21,S21,"md") + DATEDIF(V21,W21,"md") + DATEDIF(X21,Y21,"md") - SUM(AN21) &amp; " días"</f>
        <v>26 años 2 meses 2 días</v>
      </c>
      <c r="G21" s="35">
        <v>0.75</v>
      </c>
      <c r="H21" s="30" t="str">
        <f>DATEDIF(T21,S21,"y") &amp; " años " &amp; DATEDIF(T21,S21,"ym") &amp; " meses " &amp; DATEDIF(T21,S21,"md") &amp; " días"</f>
        <v>45 años 5 meses 3 días</v>
      </c>
      <c r="I21" s="30" t="str">
        <f>DATEDIF(U21,S21,"y") &amp; " años " &amp; DATEDIF(U21,S21,"ym") &amp; " meses " &amp; DATEDIF(U21,S21,"md") &amp; " días"</f>
        <v>0 años 3 meses 7 días</v>
      </c>
      <c r="J21" s="36"/>
      <c r="K21" s="37"/>
      <c r="L21" s="38"/>
      <c r="M21" s="39">
        <f>39234.81</f>
        <v>39234.81</v>
      </c>
      <c r="N21" s="40">
        <f>M21*G21</f>
        <v>29426.107499999998</v>
      </c>
      <c r="O21" s="41"/>
      <c r="P21" s="42" t="s">
        <v>38</v>
      </c>
      <c r="Q21" s="43" t="s">
        <v>39</v>
      </c>
      <c r="R21" s="44">
        <v>35886</v>
      </c>
      <c r="S21" s="45">
        <v>45446</v>
      </c>
      <c r="T21" s="44">
        <v>28855</v>
      </c>
      <c r="U21" s="44">
        <v>45349</v>
      </c>
      <c r="V21" s="46"/>
      <c r="W21" s="46"/>
      <c r="X21" s="46"/>
      <c r="Y21" s="46"/>
      <c r="Z21" s="47"/>
      <c r="AA21" s="47"/>
      <c r="AB21" s="47"/>
      <c r="AC21" s="48"/>
      <c r="AD21" s="49" t="s">
        <v>49</v>
      </c>
      <c r="AE21" s="50" t="s">
        <v>41</v>
      </c>
      <c r="AF21" s="51" t="s">
        <v>42</v>
      </c>
      <c r="AH21" s="49"/>
      <c r="AI21" s="49"/>
      <c r="AJ21" s="49"/>
      <c r="AL21" s="49"/>
      <c r="AM21" s="49"/>
      <c r="AN21" s="49"/>
    </row>
    <row r="22" spans="1:40" s="52" customFormat="1" ht="39.950000000000003" customHeight="1" x14ac:dyDescent="0.3">
      <c r="A22" s="30">
        <v>4</v>
      </c>
      <c r="B22" s="31"/>
      <c r="C22" s="32" t="s">
        <v>50</v>
      </c>
      <c r="D22" s="32" t="s">
        <v>51</v>
      </c>
      <c r="E22" s="33" t="s">
        <v>52</v>
      </c>
      <c r="F22" s="34" t="str">
        <f t="shared" ref="F22" si="0">DATEDIF(R22,S22,"y") + DATEDIF(V22,W22,"y") + DATEDIF(X22,Y22,"y") + SUM(AH22) &amp; " años " &amp; DATEDIF(R22,S22,"ym") + DATEDIF(V22,W22,"ym") + DATEDIF(X22,Y22,"ym") + SUM(AI22) - SUM(AM22) &amp; " meses " &amp; DATEDIF(R22,S22,"md") + DATEDIF(V22,W22,"md") + DATEDIF(X22,Y22,"md") - SUM(AN22) &amp; " días"</f>
        <v>38 años 2 meses 2 días</v>
      </c>
      <c r="G22" s="35">
        <v>1</v>
      </c>
      <c r="H22" s="30" t="str">
        <f t="shared" ref="H22" si="1">DATEDIF(T22,S22,"y") &amp; " años " &amp; DATEDIF(T22,S22,"ym") &amp; " meses " &amp; DATEDIF(T22,S22,"md") &amp; " días"</f>
        <v>58 años 9 meses 4 días</v>
      </c>
      <c r="I22" s="30" t="str">
        <f t="shared" ref="I22" si="2">DATEDIF(U22,S22,"y") &amp; " años " &amp; DATEDIF(U22,S22,"ym") &amp; " meses " &amp; DATEDIF(U22,S22,"md") &amp; " días"</f>
        <v>5 años 3 meses 2 días</v>
      </c>
      <c r="J22" s="36"/>
      <c r="K22" s="37"/>
      <c r="L22" s="38"/>
      <c r="M22" s="39">
        <f>39234.82</f>
        <v>39234.82</v>
      </c>
      <c r="N22" s="40">
        <f t="shared" ref="N22" si="3">M22*G22</f>
        <v>39234.82</v>
      </c>
      <c r="O22" s="41"/>
      <c r="P22" s="42" t="s">
        <v>38</v>
      </c>
      <c r="Q22" s="43" t="s">
        <v>39</v>
      </c>
      <c r="R22" s="44">
        <v>31503</v>
      </c>
      <c r="S22" s="45">
        <v>45446</v>
      </c>
      <c r="T22" s="44">
        <v>23984</v>
      </c>
      <c r="U22" s="44">
        <v>43525</v>
      </c>
      <c r="V22" s="46"/>
      <c r="W22" s="46"/>
      <c r="X22" s="46"/>
      <c r="Y22" s="46"/>
      <c r="Z22" s="47"/>
      <c r="AA22" s="47"/>
      <c r="AB22" s="47"/>
      <c r="AC22" s="48"/>
      <c r="AD22" s="49" t="s">
        <v>45</v>
      </c>
      <c r="AE22" s="50" t="s">
        <v>41</v>
      </c>
      <c r="AF22" s="51" t="s">
        <v>42</v>
      </c>
      <c r="AH22" s="49"/>
      <c r="AI22" s="49"/>
      <c r="AJ22" s="49"/>
      <c r="AL22" s="49"/>
      <c r="AM22" s="49"/>
      <c r="AN22" s="49"/>
    </row>
    <row r="23" spans="1:40" s="52" customFormat="1" ht="39.950000000000003" customHeight="1" x14ac:dyDescent="0.3">
      <c r="A23" s="30">
        <v>5</v>
      </c>
      <c r="B23" s="31"/>
      <c r="C23" s="32" t="s">
        <v>50</v>
      </c>
      <c r="D23" s="32" t="s">
        <v>53</v>
      </c>
      <c r="E23" s="33" t="s">
        <v>54</v>
      </c>
      <c r="F23" s="34" t="str">
        <f>DATEDIF(R23,S23,"y") + DATEDIF(V23,W23,"y") + DATEDIF(X23,Y23,"y") + SUM(AH23) &amp; " años " &amp; DATEDIF(R23,S23,"ym") + DATEDIF(V23,W23,"ym") + DATEDIF(X23,Y23,"ym") + SUM(AI23) - SUM(AM23) &amp; " meses " &amp; DATEDIF(R23,S23,"md") + DATEDIF(V23,W23,"md") + DATEDIF(X23,Y23,"md") - SUM(AN23) &amp; " días"</f>
        <v>30 años 3 meses 20 días</v>
      </c>
      <c r="G23" s="35">
        <v>0.85</v>
      </c>
      <c r="H23" s="30" t="str">
        <f>DATEDIF(T23,S23,"y") &amp; " años " &amp; DATEDIF(T23,S23,"ym") &amp; " meses " &amp; DATEDIF(T23,S23,"md") &amp; " días"</f>
        <v>47 años 3 meses 30 días</v>
      </c>
      <c r="I23" s="30" t="str">
        <f>DATEDIF(U23,S23,"y") &amp; " años " &amp; DATEDIF(U23,S23,"ym") &amp; " meses " &amp; DATEDIF(U23,S23,"md") &amp; " días"</f>
        <v>6 años 3 meses 7 días</v>
      </c>
      <c r="J23" s="36"/>
      <c r="K23" s="37"/>
      <c r="L23" s="38"/>
      <c r="M23" s="39">
        <f>39234.81</f>
        <v>39234.81</v>
      </c>
      <c r="N23" s="40">
        <f>M23*G23</f>
        <v>33349.588499999998</v>
      </c>
      <c r="O23" s="41"/>
      <c r="P23" s="42" t="s">
        <v>38</v>
      </c>
      <c r="Q23" s="43" t="s">
        <v>39</v>
      </c>
      <c r="R23" s="44">
        <v>34379</v>
      </c>
      <c r="S23" s="45">
        <v>45446</v>
      </c>
      <c r="T23" s="44">
        <v>28160</v>
      </c>
      <c r="U23" s="44">
        <v>43158</v>
      </c>
      <c r="V23" s="46"/>
      <c r="W23" s="46"/>
      <c r="X23" s="46"/>
      <c r="Y23" s="46"/>
      <c r="Z23" s="47"/>
      <c r="AA23" s="47"/>
      <c r="AB23" s="47"/>
      <c r="AC23" s="48"/>
      <c r="AD23" s="49" t="s">
        <v>45</v>
      </c>
      <c r="AE23" s="50" t="s">
        <v>41</v>
      </c>
      <c r="AF23" s="51" t="s">
        <v>42</v>
      </c>
      <c r="AH23" s="49"/>
      <c r="AI23" s="49"/>
      <c r="AJ23" s="49"/>
      <c r="AL23" s="49"/>
      <c r="AM23" s="49"/>
      <c r="AN23" s="49"/>
    </row>
    <row r="24" spans="1:40" s="52" customFormat="1" ht="39.950000000000003" customHeight="1" x14ac:dyDescent="0.3">
      <c r="A24" s="30">
        <v>6</v>
      </c>
      <c r="B24" s="30"/>
      <c r="C24" s="32" t="s">
        <v>55</v>
      </c>
      <c r="D24" s="32" t="s">
        <v>56</v>
      </c>
      <c r="E24" s="53" t="s">
        <v>57</v>
      </c>
      <c r="F24" s="34" t="str">
        <f t="shared" ref="F24" si="4">DATEDIF(R24,S24,"y") + DATEDIF(V24,W24,"y") + DATEDIF(X24,Y24,"y") + SUM(AH24) &amp; " años " &amp; DATEDIF(R24,S24,"ym") + DATEDIF(V24,W24,"ym") + DATEDIF(X24,Y24,"ym") + SUM(AI24) - SUM(AM24) &amp; " meses " &amp; DATEDIF(R24,S24,"md") + DATEDIF(V24,W24,"md") + DATEDIF(X24,Y24,"md") - SUM(AN24) &amp; " días"</f>
        <v>30 años 8 meses 13 días</v>
      </c>
      <c r="G24" s="54">
        <v>0.88</v>
      </c>
      <c r="H24" s="30" t="str">
        <f>DATEDIF(T24,S24,"y") &amp; " años " &amp; DATEDIF(T24,S24,"ym") &amp; " meses " &amp; DATEDIF(T24,S24,"md") &amp; " días"</f>
        <v>50 años 0 meses 2 días</v>
      </c>
      <c r="I24" s="30" t="str">
        <f>DATEDIF(U24,S24,"y") &amp; " años " &amp; DATEDIF(U24,S24,"ym") &amp; " meses " &amp; DATEDIF(U24,S24,"md") &amp; " días"</f>
        <v>7 años 0 meses 13 días</v>
      </c>
      <c r="J24" s="36"/>
      <c r="K24" s="37"/>
      <c r="L24" s="38"/>
      <c r="M24" s="55">
        <v>33637.519999999997</v>
      </c>
      <c r="N24" s="40">
        <f>M24*G24</f>
        <v>29601.017599999996</v>
      </c>
      <c r="O24" s="41"/>
      <c r="P24" s="42" t="s">
        <v>58</v>
      </c>
      <c r="Q24" s="43" t="s">
        <v>59</v>
      </c>
      <c r="R24" s="45">
        <v>33786</v>
      </c>
      <c r="S24" s="45">
        <v>44999</v>
      </c>
      <c r="T24" s="45">
        <v>26735</v>
      </c>
      <c r="U24" s="45">
        <v>42430</v>
      </c>
      <c r="V24" s="46"/>
      <c r="W24" s="46"/>
      <c r="X24" s="46"/>
      <c r="Y24" s="46"/>
      <c r="Z24" s="47"/>
      <c r="AA24" s="47"/>
      <c r="AB24" s="47"/>
      <c r="AC24" s="48"/>
      <c r="AD24" s="49" t="s">
        <v>40</v>
      </c>
      <c r="AE24" s="50" t="s">
        <v>41</v>
      </c>
      <c r="AF24" s="51" t="s">
        <v>42</v>
      </c>
      <c r="AH24" s="49"/>
      <c r="AI24" s="49"/>
      <c r="AJ24" s="49"/>
      <c r="AL24" s="49"/>
      <c r="AM24" s="49"/>
      <c r="AN24" s="49"/>
    </row>
    <row r="25" spans="1:40" s="52" customFormat="1" ht="39.950000000000003" customHeight="1" x14ac:dyDescent="0.3">
      <c r="A25" s="30">
        <v>7</v>
      </c>
      <c r="B25" s="30"/>
      <c r="C25" s="32" t="s">
        <v>60</v>
      </c>
      <c r="D25" s="32" t="s">
        <v>61</v>
      </c>
      <c r="E25" s="33" t="s">
        <v>62</v>
      </c>
      <c r="F25" s="34" t="str">
        <f t="shared" ref="F25:F29" si="5">DATEDIF(R25,S25,"y") + DATEDIF(V25,W25,"y") + DATEDIF(X25,Y25,"y") + SUM(AH25) &amp; " años " &amp; DATEDIF(R25,S25,"ym") + DATEDIF(V25,W25,"ym") + DATEDIF(X25,Y25,"ym") + SUM(AI25) - SUM(AM25) &amp; " meses " &amp; DATEDIF(R25,S25,"md") + DATEDIF(V25,W25,"md") + DATEDIF(X25,Y25,"md") - SUM(AN25) &amp; " días"</f>
        <v>36 años 0 meses 2 días</v>
      </c>
      <c r="G25" s="35">
        <v>1</v>
      </c>
      <c r="H25" s="30" t="str">
        <f t="shared" ref="H25:H29" si="6">DATEDIF(T25,S25,"y") &amp; " años " &amp; DATEDIF(T25,S25,"ym") &amp; " meses " &amp; DATEDIF(T25,S25,"md") &amp; " días"</f>
        <v>54 años 7 meses 10 días</v>
      </c>
      <c r="I25" s="30" t="str">
        <f t="shared" ref="I25:I29" si="7">DATEDIF(U25,S25,"y") &amp; " años " &amp; DATEDIF(U25,S25,"ym") &amp; " meses " &amp; DATEDIF(U25,S25,"md") &amp; " días"</f>
        <v>12 años 3 meses 2 días</v>
      </c>
      <c r="J25" s="36" t="s">
        <v>18</v>
      </c>
      <c r="K25" s="37"/>
      <c r="L25" s="38"/>
      <c r="M25" s="39">
        <f>35615.53+12000</f>
        <v>47615.53</v>
      </c>
      <c r="N25" s="40">
        <f t="shared" ref="N25:N52" si="8">M25*G25</f>
        <v>47615.53</v>
      </c>
      <c r="O25" s="41"/>
      <c r="P25" s="42" t="s">
        <v>38</v>
      </c>
      <c r="Q25" s="43" t="s">
        <v>39</v>
      </c>
      <c r="R25" s="44">
        <v>32295</v>
      </c>
      <c r="S25" s="45">
        <v>45446</v>
      </c>
      <c r="T25" s="44">
        <v>25500</v>
      </c>
      <c r="U25" s="44">
        <v>40969</v>
      </c>
      <c r="V25" s="46"/>
      <c r="W25" s="46"/>
      <c r="X25" s="46"/>
      <c r="Y25" s="46"/>
      <c r="Z25" s="47"/>
      <c r="AA25" s="47"/>
      <c r="AB25" s="47"/>
      <c r="AC25" s="48"/>
      <c r="AD25" s="49" t="s">
        <v>45</v>
      </c>
      <c r="AE25" s="50" t="s">
        <v>41</v>
      </c>
      <c r="AF25" s="51" t="s">
        <v>42</v>
      </c>
      <c r="AH25" s="49"/>
      <c r="AI25" s="49"/>
      <c r="AJ25" s="49"/>
      <c r="AL25" s="49"/>
      <c r="AM25" s="49"/>
      <c r="AN25" s="49"/>
    </row>
    <row r="26" spans="1:40" s="52" customFormat="1" ht="39.950000000000003" customHeight="1" x14ac:dyDescent="0.3">
      <c r="A26" s="30">
        <v>8</v>
      </c>
      <c r="B26" s="30"/>
      <c r="C26" s="32" t="s">
        <v>60</v>
      </c>
      <c r="D26" s="32" t="s">
        <v>63</v>
      </c>
      <c r="E26" s="33" t="s">
        <v>64</v>
      </c>
      <c r="F26" s="34" t="str">
        <f t="shared" si="5"/>
        <v>35 años 10 meses 2 días</v>
      </c>
      <c r="G26" s="35">
        <v>1</v>
      </c>
      <c r="H26" s="30" t="str">
        <f t="shared" si="6"/>
        <v>56 años 0 meses 13 días</v>
      </c>
      <c r="I26" s="30" t="str">
        <f t="shared" si="7"/>
        <v>4 años 3 meses 7 días</v>
      </c>
      <c r="J26" s="36"/>
      <c r="K26" s="37"/>
      <c r="L26" s="38"/>
      <c r="M26" s="39">
        <f>34575.78</f>
        <v>34575.78</v>
      </c>
      <c r="N26" s="40">
        <f t="shared" si="8"/>
        <v>34575.78</v>
      </c>
      <c r="O26" s="41"/>
      <c r="P26" s="42" t="s">
        <v>38</v>
      </c>
      <c r="Q26" s="43" t="s">
        <v>39</v>
      </c>
      <c r="R26" s="44">
        <v>32356</v>
      </c>
      <c r="S26" s="45">
        <v>45446</v>
      </c>
      <c r="T26" s="44">
        <v>24979</v>
      </c>
      <c r="U26" s="44">
        <v>43888</v>
      </c>
      <c r="V26" s="46"/>
      <c r="W26" s="46"/>
      <c r="X26" s="46"/>
      <c r="Y26" s="46"/>
      <c r="Z26" s="47"/>
      <c r="AA26" s="47"/>
      <c r="AB26" s="47"/>
      <c r="AC26" s="48"/>
      <c r="AD26" s="49" t="s">
        <v>40</v>
      </c>
      <c r="AE26" s="50" t="s">
        <v>41</v>
      </c>
      <c r="AF26" s="51" t="s">
        <v>42</v>
      </c>
      <c r="AH26" s="49"/>
      <c r="AI26" s="49"/>
      <c r="AJ26" s="49"/>
      <c r="AL26" s="49"/>
      <c r="AM26" s="49"/>
      <c r="AN26" s="49"/>
    </row>
    <row r="27" spans="1:40" s="52" customFormat="1" ht="39.950000000000003" customHeight="1" x14ac:dyDescent="0.3">
      <c r="A27" s="30">
        <v>9</v>
      </c>
      <c r="B27" s="30"/>
      <c r="C27" s="32" t="s">
        <v>60</v>
      </c>
      <c r="D27" s="32" t="s">
        <v>65</v>
      </c>
      <c r="E27" s="33" t="s">
        <v>66</v>
      </c>
      <c r="F27" s="34" t="str">
        <f t="shared" si="5"/>
        <v>35 años 9 meses 14 días</v>
      </c>
      <c r="G27" s="35">
        <v>1</v>
      </c>
      <c r="H27" s="30" t="str">
        <f t="shared" si="6"/>
        <v>54 años 2 meses 0 días</v>
      </c>
      <c r="I27" s="30" t="str">
        <f t="shared" si="7"/>
        <v>6 años 3 meses 7 días</v>
      </c>
      <c r="J27" s="36"/>
      <c r="K27" s="37"/>
      <c r="L27" s="38"/>
      <c r="M27" s="39">
        <f>35615.53</f>
        <v>35615.53</v>
      </c>
      <c r="N27" s="40">
        <f t="shared" si="8"/>
        <v>35615.53</v>
      </c>
      <c r="O27" s="41"/>
      <c r="P27" s="42" t="s">
        <v>38</v>
      </c>
      <c r="Q27" s="43" t="s">
        <v>39</v>
      </c>
      <c r="R27" s="44">
        <v>32375</v>
      </c>
      <c r="S27" s="45">
        <v>45446</v>
      </c>
      <c r="T27" s="44">
        <v>25661</v>
      </c>
      <c r="U27" s="44">
        <v>43158</v>
      </c>
      <c r="V27" s="46"/>
      <c r="W27" s="46"/>
      <c r="X27" s="46"/>
      <c r="Y27" s="46"/>
      <c r="Z27" s="47"/>
      <c r="AA27" s="47"/>
      <c r="AB27" s="47"/>
      <c r="AC27" s="48"/>
      <c r="AD27" s="49" t="s">
        <v>40</v>
      </c>
      <c r="AE27" s="50" t="s">
        <v>41</v>
      </c>
      <c r="AF27" s="51" t="s">
        <v>42</v>
      </c>
      <c r="AH27" s="49"/>
      <c r="AI27" s="49"/>
      <c r="AJ27" s="49"/>
      <c r="AL27" s="49"/>
      <c r="AM27" s="49"/>
      <c r="AN27" s="49"/>
    </row>
    <row r="28" spans="1:40" s="52" customFormat="1" ht="39.950000000000003" customHeight="1" x14ac:dyDescent="0.3">
      <c r="A28" s="30">
        <v>10</v>
      </c>
      <c r="B28" s="30"/>
      <c r="C28" s="32" t="s">
        <v>60</v>
      </c>
      <c r="D28" s="32" t="s">
        <v>67</v>
      </c>
      <c r="E28" s="33" t="s">
        <v>68</v>
      </c>
      <c r="F28" s="34" t="str">
        <f t="shared" si="5"/>
        <v>35 años 8 meses 29 días</v>
      </c>
      <c r="G28" s="35">
        <v>1</v>
      </c>
      <c r="H28" s="30" t="str">
        <f t="shared" si="6"/>
        <v>51 años 5 meses 28 días</v>
      </c>
      <c r="I28" s="30" t="str">
        <f t="shared" si="7"/>
        <v>8 años 3 meses 2 días</v>
      </c>
      <c r="J28" s="36"/>
      <c r="K28" s="37"/>
      <c r="L28" s="38"/>
      <c r="M28" s="39">
        <f>35615.53</f>
        <v>35615.53</v>
      </c>
      <c r="N28" s="40">
        <f t="shared" si="8"/>
        <v>35615.53</v>
      </c>
      <c r="O28" s="41"/>
      <c r="P28" s="42" t="s">
        <v>38</v>
      </c>
      <c r="Q28" s="43" t="s">
        <v>39</v>
      </c>
      <c r="R28" s="44">
        <v>32391</v>
      </c>
      <c r="S28" s="45">
        <v>45446</v>
      </c>
      <c r="T28" s="44">
        <v>26639</v>
      </c>
      <c r="U28" s="44">
        <v>42430</v>
      </c>
      <c r="V28" s="46"/>
      <c r="W28" s="46"/>
      <c r="X28" s="46"/>
      <c r="Y28" s="46"/>
      <c r="Z28" s="47"/>
      <c r="AA28" s="47"/>
      <c r="AB28" s="47"/>
      <c r="AC28" s="48"/>
      <c r="AD28" s="49" t="s">
        <v>40</v>
      </c>
      <c r="AE28" s="50" t="s">
        <v>41</v>
      </c>
      <c r="AF28" s="51" t="s">
        <v>42</v>
      </c>
      <c r="AH28" s="49"/>
      <c r="AI28" s="49"/>
      <c r="AJ28" s="49"/>
      <c r="AL28" s="49"/>
      <c r="AM28" s="49"/>
      <c r="AN28" s="49"/>
    </row>
    <row r="29" spans="1:40" s="52" customFormat="1" ht="39.950000000000003" customHeight="1" x14ac:dyDescent="0.3">
      <c r="A29" s="30">
        <v>11</v>
      </c>
      <c r="B29" s="30"/>
      <c r="C29" s="32" t="s">
        <v>60</v>
      </c>
      <c r="D29" s="32" t="s">
        <v>69</v>
      </c>
      <c r="E29" s="33" t="s">
        <v>70</v>
      </c>
      <c r="F29" s="34" t="str">
        <f t="shared" si="5"/>
        <v>23 años 8 meses 19 días</v>
      </c>
      <c r="G29" s="35">
        <v>0.7</v>
      </c>
      <c r="H29" s="30" t="str">
        <f t="shared" si="6"/>
        <v>55 años 11 meses 27 días</v>
      </c>
      <c r="I29" s="30" t="str">
        <f t="shared" si="7"/>
        <v>8 años 3 meses 2 días</v>
      </c>
      <c r="J29" s="36"/>
      <c r="K29" s="37"/>
      <c r="L29" s="38"/>
      <c r="M29" s="39">
        <v>70000</v>
      </c>
      <c r="N29" s="40">
        <f t="shared" si="8"/>
        <v>49000</v>
      </c>
      <c r="O29" s="41"/>
      <c r="P29" s="42" t="s">
        <v>38</v>
      </c>
      <c r="Q29" s="43" t="s">
        <v>39</v>
      </c>
      <c r="R29" s="44">
        <v>36784</v>
      </c>
      <c r="S29" s="45">
        <v>45446</v>
      </c>
      <c r="T29" s="44">
        <v>24996</v>
      </c>
      <c r="U29" s="44">
        <v>42430</v>
      </c>
      <c r="V29" s="46"/>
      <c r="W29" s="46"/>
      <c r="X29" s="46"/>
      <c r="Y29" s="46"/>
      <c r="Z29" s="47"/>
      <c r="AA29" s="47"/>
      <c r="AB29" s="47"/>
      <c r="AC29" s="48"/>
      <c r="AD29" s="49" t="s">
        <v>49</v>
      </c>
      <c r="AE29" s="50" t="s">
        <v>41</v>
      </c>
      <c r="AF29" s="51" t="s">
        <v>42</v>
      </c>
      <c r="AH29" s="49"/>
      <c r="AI29" s="49"/>
      <c r="AJ29" s="49"/>
      <c r="AL29" s="49"/>
      <c r="AM29" s="49"/>
      <c r="AN29" s="49"/>
    </row>
    <row r="30" spans="1:40" s="52" customFormat="1" ht="39.950000000000003" customHeight="1" x14ac:dyDescent="0.3">
      <c r="A30" s="30">
        <v>12</v>
      </c>
      <c r="B30" s="30"/>
      <c r="C30" s="32" t="s">
        <v>60</v>
      </c>
      <c r="D30" s="32" t="s">
        <v>71</v>
      </c>
      <c r="E30" s="33" t="s">
        <v>72</v>
      </c>
      <c r="F30" s="34" t="str">
        <f>DATEDIF(R30,S30,"y") + DATEDIF(V30,W30,"y") + DATEDIF(X30,Y30,"y") + SUM(AH30) &amp; " años " &amp; DATEDIF(R30,S30,"ym") + DATEDIF(V30,W30,"ym") + DATEDIF(X30,Y30,"ym") + SUM(AI30) - SUM(AM30) &amp; " meses " &amp; DATEDIF(R30,S30,"md") + DATEDIF(V30,W30,"md") + DATEDIF(X30,Y30,"md") - SUM(AN30) &amp; " días"</f>
        <v>32 años 2 meses 17 días</v>
      </c>
      <c r="G30" s="35">
        <v>0.91</v>
      </c>
      <c r="H30" s="30" t="str">
        <f>DATEDIF(T30,S30,"y") &amp; " años " &amp; DATEDIF(T30,S30,"ym") &amp; " meses " &amp; DATEDIF(T30,S30,"md") &amp; " días"</f>
        <v>61 años 5 meses 16 días</v>
      </c>
      <c r="I30" s="30" t="str">
        <f>DATEDIF(U30,S30,"y") &amp; " años " &amp; DATEDIF(U30,S30,"ym") &amp; " meses " &amp; DATEDIF(U30,S30,"md") &amp; " días"</f>
        <v>4 años 3 meses 7 días</v>
      </c>
      <c r="J30" s="36"/>
      <c r="K30" s="37"/>
      <c r="L30" s="38"/>
      <c r="M30" s="39">
        <f>34575.77</f>
        <v>34575.769999999997</v>
      </c>
      <c r="N30" s="40">
        <f t="shared" si="8"/>
        <v>31463.950699999998</v>
      </c>
      <c r="O30" s="41"/>
      <c r="P30" s="42" t="s">
        <v>38</v>
      </c>
      <c r="Q30" s="43" t="s">
        <v>39</v>
      </c>
      <c r="R30" s="44">
        <v>38331</v>
      </c>
      <c r="S30" s="45">
        <v>45446</v>
      </c>
      <c r="T30" s="44">
        <v>22998</v>
      </c>
      <c r="U30" s="44">
        <v>43888</v>
      </c>
      <c r="V30" s="46">
        <v>29768</v>
      </c>
      <c r="W30" s="46">
        <v>34417</v>
      </c>
      <c r="X30" s="46"/>
      <c r="Y30" s="46"/>
      <c r="Z30" s="47"/>
      <c r="AA30" s="47"/>
      <c r="AB30" s="47"/>
      <c r="AC30" s="48"/>
      <c r="AD30" s="49" t="s">
        <v>40</v>
      </c>
      <c r="AE30" s="50" t="s">
        <v>41</v>
      </c>
      <c r="AF30" s="51" t="s">
        <v>42</v>
      </c>
      <c r="AH30" s="49">
        <v>1</v>
      </c>
      <c r="AI30" s="49">
        <v>1</v>
      </c>
      <c r="AJ30" s="49"/>
      <c r="AL30" s="49"/>
      <c r="AM30" s="49">
        <v>12</v>
      </c>
      <c r="AN30" s="49">
        <v>30</v>
      </c>
    </row>
    <row r="31" spans="1:40" s="52" customFormat="1" ht="39.950000000000003" customHeight="1" x14ac:dyDescent="0.3">
      <c r="A31" s="30">
        <v>13</v>
      </c>
      <c r="B31" s="30"/>
      <c r="C31" s="32" t="s">
        <v>60</v>
      </c>
      <c r="D31" s="32" t="s">
        <v>73</v>
      </c>
      <c r="E31" s="34" t="s">
        <v>74</v>
      </c>
      <c r="F31" s="34" t="str">
        <f>DATEDIF(R31,S31,"y") + DATEDIF(V31,W31,"y") + DATEDIF(X31,Y31,"y") + SUM(AH31) &amp; " años " &amp; DATEDIF(R31,S31,"ym") + DATEDIF(V31,W31,"ym") + DATEDIF(X31,Y31,"ym") + SUM(AI31) - SUM(AM31) &amp; " meses " &amp; DATEDIF(R31,S31,"md") + DATEDIF(V31,W31,"md") + DATEDIF(X31,Y31,"md") - SUM(AN31) &amp; " días"</f>
        <v>32 años 2 meses 2 días</v>
      </c>
      <c r="G31" s="35">
        <v>1</v>
      </c>
      <c r="H31" s="30" t="str">
        <f>DATEDIF(T31,S31,"y") &amp; " años " &amp; DATEDIF(T31,S31,"ym") &amp; " meses " &amp; DATEDIF(T31,S31,"md") &amp; " días"</f>
        <v>59 años 0 meses 8 días</v>
      </c>
      <c r="I31" s="30" t="str">
        <f>DATEDIF(U31,S31,"y") &amp; " años " &amp; DATEDIF(U31,S31,"ym") &amp; " meses " &amp; DATEDIF(U31,S31,"md") &amp; " días"</f>
        <v>8 años 3 meses 2 días</v>
      </c>
      <c r="J31" s="36"/>
      <c r="K31" s="37"/>
      <c r="L31" s="38"/>
      <c r="M31" s="55">
        <v>35615.53</v>
      </c>
      <c r="N31" s="40">
        <f t="shared" si="8"/>
        <v>35615.53</v>
      </c>
      <c r="O31" s="41"/>
      <c r="P31" s="42" t="s">
        <v>58</v>
      </c>
      <c r="Q31" s="43" t="s">
        <v>75</v>
      </c>
      <c r="R31" s="44">
        <v>33695</v>
      </c>
      <c r="S31" s="45">
        <v>45446</v>
      </c>
      <c r="T31" s="44">
        <v>23888</v>
      </c>
      <c r="U31" s="44">
        <v>42430</v>
      </c>
      <c r="V31" s="46"/>
      <c r="W31" s="46"/>
      <c r="X31" s="46"/>
      <c r="Y31" s="46"/>
      <c r="Z31" s="47"/>
      <c r="AA31" s="47"/>
      <c r="AB31" s="47"/>
      <c r="AC31" s="48"/>
      <c r="AD31" s="49" t="s">
        <v>45</v>
      </c>
      <c r="AE31" s="50" t="s">
        <v>41</v>
      </c>
      <c r="AF31" s="51" t="s">
        <v>42</v>
      </c>
      <c r="AH31" s="49"/>
      <c r="AI31" s="49"/>
      <c r="AJ31" s="49"/>
      <c r="AL31" s="49"/>
      <c r="AM31" s="49"/>
      <c r="AN31" s="49"/>
    </row>
    <row r="32" spans="1:40" s="52" customFormat="1" ht="39.950000000000003" customHeight="1" x14ac:dyDescent="0.3">
      <c r="A32" s="30">
        <v>14</v>
      </c>
      <c r="B32" s="31"/>
      <c r="C32" s="32" t="s">
        <v>76</v>
      </c>
      <c r="D32" s="32" t="s">
        <v>77</v>
      </c>
      <c r="E32" s="33" t="s">
        <v>78</v>
      </c>
      <c r="F32" s="34" t="str">
        <f>DATEDIF(R32,S32,"y") + DATEDIF(V32,W32,"y") + DATEDIF(X32,Y32,"y") + SUM(AH32) &amp; " años " &amp; DATEDIF(R32,S32,"ym") + DATEDIF(V32,W32,"ym") + DATEDIF(X32,Y32,"ym") + SUM(AI32) - SUM(AM32) &amp; " meses " &amp; DATEDIF(R32,S32,"md") + DATEDIF(V32,W32,"md") + DATEDIF(X32,Y32,"md") - SUM(AN32) &amp; " días"</f>
        <v>28 años 8 meses 19 días</v>
      </c>
      <c r="G32" s="35">
        <v>0.82499999999999996</v>
      </c>
      <c r="H32" s="30" t="str">
        <f t="shared" ref="H32:H52" si="9">DATEDIF(T32,S32,"y") &amp; " años " &amp; DATEDIF(T32,S32,"ym") &amp; " meses " &amp; DATEDIF(T32,S32,"md") &amp; " días"</f>
        <v>45 años 0 meses 30 días</v>
      </c>
      <c r="I32" s="30" t="str">
        <f t="shared" ref="I32:I52" si="10">DATEDIF(U32,S32,"y") &amp; " años " &amp; DATEDIF(U32,S32,"ym") &amp; " meses " &amp; DATEDIF(U32,S32,"md") &amp; " días"</f>
        <v>4 años 3 meses 7 días</v>
      </c>
      <c r="J32" s="36"/>
      <c r="K32" s="37"/>
      <c r="L32" s="38"/>
      <c r="M32" s="39">
        <v>32541.78</v>
      </c>
      <c r="N32" s="40">
        <f t="shared" si="8"/>
        <v>26846.968499999999</v>
      </c>
      <c r="O32" s="41"/>
      <c r="P32" s="42" t="s">
        <v>38</v>
      </c>
      <c r="Q32" s="43" t="s">
        <v>39</v>
      </c>
      <c r="R32" s="44">
        <v>34957</v>
      </c>
      <c r="S32" s="45">
        <v>45446</v>
      </c>
      <c r="T32" s="44">
        <v>28979</v>
      </c>
      <c r="U32" s="44">
        <v>43888</v>
      </c>
      <c r="V32" s="46"/>
      <c r="W32" s="46"/>
      <c r="X32" s="46"/>
      <c r="Y32" s="46"/>
      <c r="Z32" s="47"/>
      <c r="AA32" s="47"/>
      <c r="AB32" s="47"/>
      <c r="AC32" s="48"/>
      <c r="AD32" s="49" t="s">
        <v>79</v>
      </c>
      <c r="AE32" s="50" t="s">
        <v>41</v>
      </c>
      <c r="AF32" s="51" t="s">
        <v>42</v>
      </c>
      <c r="AH32" s="49"/>
      <c r="AI32" s="49"/>
      <c r="AJ32" s="49"/>
      <c r="AL32" s="49"/>
      <c r="AM32" s="49"/>
      <c r="AN32" s="49"/>
    </row>
    <row r="33" spans="1:40" s="52" customFormat="1" ht="39.950000000000003" customHeight="1" x14ac:dyDescent="0.3">
      <c r="A33" s="30">
        <v>15</v>
      </c>
      <c r="B33" s="31"/>
      <c r="C33" s="32" t="s">
        <v>76</v>
      </c>
      <c r="D33" s="32" t="s">
        <v>80</v>
      </c>
      <c r="E33" s="33" t="s">
        <v>81</v>
      </c>
      <c r="F33" s="34" t="str">
        <f>DATEDIF(R33,S33,"y") + DATEDIF(V33,W33,"y") + DATEDIF(X33,Y33,"y") + SUM(AH33) &amp; " años " &amp; DATEDIF(R33,S33,"ym") + DATEDIF(V33,W33,"ym") + DATEDIF(X33,Y33,"ym") + SUM(AI33) - SUM(AM33) &amp; " meses " &amp; DATEDIF(R33,S33,"md") + DATEDIF(V33,W33,"md") + DATEDIF(X33,Y33,"md") - SUM(AN33) &amp; " días"</f>
        <v>27 años 4 meses 2 días</v>
      </c>
      <c r="G33" s="35">
        <v>0.77500000000000002</v>
      </c>
      <c r="H33" s="30" t="str">
        <f t="shared" si="9"/>
        <v>45 años 6 meses 28 días</v>
      </c>
      <c r="I33" s="30" t="str">
        <f t="shared" si="10"/>
        <v>3 años 3 meses 7 días</v>
      </c>
      <c r="J33" s="36"/>
      <c r="K33" s="37"/>
      <c r="L33" s="38"/>
      <c r="M33" s="39">
        <f>32541.77</f>
        <v>32541.77</v>
      </c>
      <c r="N33" s="40">
        <f t="shared" si="8"/>
        <v>25219.871750000002</v>
      </c>
      <c r="O33" s="41"/>
      <c r="P33" s="42" t="s">
        <v>38</v>
      </c>
      <c r="Q33" s="43" t="s">
        <v>39</v>
      </c>
      <c r="R33" s="44">
        <v>35462</v>
      </c>
      <c r="S33" s="45">
        <v>45446</v>
      </c>
      <c r="T33" s="44">
        <v>28800</v>
      </c>
      <c r="U33" s="44">
        <v>44254</v>
      </c>
      <c r="V33" s="46"/>
      <c r="W33" s="46"/>
      <c r="X33" s="46"/>
      <c r="Y33" s="46"/>
      <c r="Z33" s="47"/>
      <c r="AA33" s="47"/>
      <c r="AB33" s="47"/>
      <c r="AC33" s="48"/>
      <c r="AD33" s="49" t="s">
        <v>82</v>
      </c>
      <c r="AE33" s="50" t="s">
        <v>41</v>
      </c>
      <c r="AF33" s="51" t="s">
        <v>42</v>
      </c>
      <c r="AH33" s="49"/>
      <c r="AI33" s="49"/>
      <c r="AJ33" s="49"/>
      <c r="AL33" s="49"/>
      <c r="AM33" s="49"/>
      <c r="AN33" s="49"/>
    </row>
    <row r="34" spans="1:40" s="52" customFormat="1" ht="39.950000000000003" customHeight="1" x14ac:dyDescent="0.3">
      <c r="A34" s="30">
        <v>16</v>
      </c>
      <c r="B34" s="30"/>
      <c r="C34" s="32" t="s">
        <v>76</v>
      </c>
      <c r="D34" s="32" t="s">
        <v>83</v>
      </c>
      <c r="E34" s="53" t="s">
        <v>84</v>
      </c>
      <c r="F34" s="34" t="str">
        <f>DATEDIF(R34,S34,"y") + DATEDIF(V34,W34,"y") + DATEDIF(X34,Y34,"y") + SUM(AH34) &amp; " años " &amp; DATEDIF(R34,S34,"ym") + DATEDIF(V34,W34,"ym") + DATEDIF(X34,Y34,"ym") + SUM(AI34) - SUM(AM34) &amp; " meses " &amp; DATEDIF(R34,S34,"md") + DATEDIF(V34,W34,"md") + DATEDIF(X34,Y34,"md") - SUM(AN34) &amp; " días"</f>
        <v>31 años 0 meses 2 días</v>
      </c>
      <c r="G34" s="35">
        <v>1</v>
      </c>
      <c r="H34" s="30" t="str">
        <f t="shared" si="9"/>
        <v>54 años 8 meses 17 días</v>
      </c>
      <c r="I34" s="30" t="str">
        <f t="shared" si="10"/>
        <v>8 años 3 meses 2 días</v>
      </c>
      <c r="J34" s="36"/>
      <c r="K34" s="37"/>
      <c r="L34" s="38"/>
      <c r="M34" s="55">
        <f>34575.78</f>
        <v>34575.78</v>
      </c>
      <c r="N34" s="40">
        <f t="shared" si="8"/>
        <v>34575.78</v>
      </c>
      <c r="O34" s="41"/>
      <c r="P34" s="42" t="s">
        <v>58</v>
      </c>
      <c r="Q34" s="43" t="s">
        <v>75</v>
      </c>
      <c r="R34" s="44">
        <v>34121</v>
      </c>
      <c r="S34" s="45">
        <v>45446</v>
      </c>
      <c r="T34" s="44">
        <v>25463</v>
      </c>
      <c r="U34" s="44">
        <v>42430</v>
      </c>
      <c r="V34" s="46"/>
      <c r="W34" s="46"/>
      <c r="X34" s="46"/>
      <c r="Y34" s="46"/>
      <c r="Z34" s="47"/>
      <c r="AA34" s="47"/>
      <c r="AB34" s="47"/>
      <c r="AC34" s="48"/>
      <c r="AD34" s="49" t="s">
        <v>40</v>
      </c>
      <c r="AE34" s="50" t="s">
        <v>41</v>
      </c>
      <c r="AF34" s="51" t="s">
        <v>42</v>
      </c>
      <c r="AH34" s="49"/>
      <c r="AI34" s="49"/>
      <c r="AJ34" s="49"/>
      <c r="AL34" s="49"/>
      <c r="AM34" s="49"/>
      <c r="AN34" s="49"/>
    </row>
    <row r="35" spans="1:40" s="52" customFormat="1" ht="39.950000000000003" customHeight="1" x14ac:dyDescent="0.3">
      <c r="A35" s="30">
        <v>17</v>
      </c>
      <c r="B35" s="30"/>
      <c r="C35" s="32" t="s">
        <v>85</v>
      </c>
      <c r="D35" s="32" t="s">
        <v>86</v>
      </c>
      <c r="E35" s="53" t="s">
        <v>87</v>
      </c>
      <c r="F35" s="34" t="str">
        <f t="shared" ref="F35" si="11">DATEDIF(R35,S35,"y") + DATEDIF(V35,W35,"y") + DATEDIF(X35,Y35,"y") + SUM(AH35) &amp; " años " &amp; DATEDIF(R35,S35,"ym") + DATEDIF(V35,W35,"ym") + DATEDIF(X35,Y35,"ym") + SUM(AI35) - SUM(AM35) &amp; " meses " &amp; DATEDIF(R35,S35,"md") + DATEDIF(V35,W35,"md") + DATEDIF(X35,Y35,"md") - SUM(AN35) &amp; " días"</f>
        <v>27 años 0 meses 1 días</v>
      </c>
      <c r="G35" s="54">
        <v>0.77500000000000002</v>
      </c>
      <c r="H35" s="30" t="str">
        <f t="shared" si="9"/>
        <v>43 años 6 meses 9 días</v>
      </c>
      <c r="I35" s="30" t="str">
        <f t="shared" si="10"/>
        <v>4 años 0 meses 27 días</v>
      </c>
      <c r="J35" s="36"/>
      <c r="K35" s="37"/>
      <c r="L35" s="38"/>
      <c r="M35" s="55">
        <v>15000</v>
      </c>
      <c r="N35" s="40">
        <f t="shared" si="8"/>
        <v>11625</v>
      </c>
      <c r="O35" s="41"/>
      <c r="P35" s="42" t="s">
        <v>58</v>
      </c>
      <c r="Q35" s="43" t="s">
        <v>59</v>
      </c>
      <c r="R35" s="44">
        <v>32594</v>
      </c>
      <c r="S35" s="45">
        <v>42457</v>
      </c>
      <c r="T35" s="44">
        <v>26561</v>
      </c>
      <c r="U35" s="44">
        <v>40969</v>
      </c>
      <c r="V35" s="46"/>
      <c r="W35" s="46"/>
      <c r="X35" s="46"/>
      <c r="Y35" s="46"/>
      <c r="Z35" s="47"/>
      <c r="AA35" s="47"/>
      <c r="AB35" s="47"/>
      <c r="AC35" s="48"/>
      <c r="AD35" s="49" t="s">
        <v>45</v>
      </c>
      <c r="AE35" s="50" t="s">
        <v>41</v>
      </c>
      <c r="AF35" s="51" t="s">
        <v>42</v>
      </c>
      <c r="AH35" s="49"/>
      <c r="AI35" s="49"/>
      <c r="AJ35" s="49"/>
      <c r="AL35" s="49"/>
      <c r="AM35" s="49"/>
      <c r="AN35" s="49"/>
    </row>
    <row r="36" spans="1:40" s="52" customFormat="1" ht="39.950000000000003" customHeight="1" x14ac:dyDescent="0.3">
      <c r="A36" s="30">
        <v>18</v>
      </c>
      <c r="B36" s="31"/>
      <c r="C36" s="32" t="s">
        <v>88</v>
      </c>
      <c r="D36" s="32" t="s">
        <v>89</v>
      </c>
      <c r="E36" s="33" t="s">
        <v>90</v>
      </c>
      <c r="F36" s="34" t="str">
        <f>DATEDIF(R36,S36,"y") + DATEDIF(V36,W36,"y") + DATEDIF(X36,Y36,"y") + SUM(AH36) &amp; " años " &amp; DATEDIF(R36,S36,"ym") + DATEDIF(V36,W36,"ym") + DATEDIF(X36,Y36,"ym") + SUM(AI36) - SUM(AM36) &amp; " meses " &amp; DATEDIF(R36,S36,"md") + DATEDIF(V36,W36,"md") + DATEDIF(X36,Y36,"md") - SUM(AN36) &amp; " días"</f>
        <v>22 años 1 meses 2 días</v>
      </c>
      <c r="G36" s="35">
        <v>0.65</v>
      </c>
      <c r="H36" s="30" t="str">
        <f t="shared" si="9"/>
        <v>41 años 7 meses 22 días</v>
      </c>
      <c r="I36" s="30" t="str">
        <f t="shared" si="10"/>
        <v>5 años 3 meses 2 días</v>
      </c>
      <c r="J36" s="36"/>
      <c r="K36" s="37"/>
      <c r="L36" s="38"/>
      <c r="M36" s="39">
        <f>32541.77</f>
        <v>32541.77</v>
      </c>
      <c r="N36" s="40">
        <f t="shared" si="8"/>
        <v>21152.1505</v>
      </c>
      <c r="O36" s="41"/>
      <c r="P36" s="42" t="s">
        <v>38</v>
      </c>
      <c r="Q36" s="43" t="s">
        <v>39</v>
      </c>
      <c r="R36" s="44">
        <v>37377</v>
      </c>
      <c r="S36" s="45">
        <v>45446</v>
      </c>
      <c r="T36" s="44">
        <v>30236</v>
      </c>
      <c r="U36" s="44">
        <v>43525</v>
      </c>
      <c r="V36" s="46"/>
      <c r="W36" s="46"/>
      <c r="X36" s="46"/>
      <c r="Y36" s="46"/>
      <c r="Z36" s="47"/>
      <c r="AA36" s="47"/>
      <c r="AB36" s="47"/>
      <c r="AC36" s="48"/>
      <c r="AD36" s="49" t="s">
        <v>82</v>
      </c>
      <c r="AE36" s="50" t="s">
        <v>41</v>
      </c>
      <c r="AF36" s="51" t="s">
        <v>42</v>
      </c>
      <c r="AH36" s="49"/>
      <c r="AI36" s="49"/>
      <c r="AJ36" s="49"/>
      <c r="AL36" s="49"/>
      <c r="AM36" s="49"/>
      <c r="AN36" s="49"/>
    </row>
    <row r="37" spans="1:40" s="52" customFormat="1" ht="39.950000000000003" customHeight="1" x14ac:dyDescent="0.3">
      <c r="A37" s="30">
        <v>19</v>
      </c>
      <c r="B37" s="31"/>
      <c r="C37" s="32" t="s">
        <v>88</v>
      </c>
      <c r="D37" s="32" t="s">
        <v>91</v>
      </c>
      <c r="E37" s="33" t="s">
        <v>92</v>
      </c>
      <c r="F37" s="34" t="str">
        <f>DATEDIF(R37,S37,"y") + DATEDIF(V37,W37,"y") + DATEDIF(X37,Y37,"y") + SUM(AH37) &amp; " años " &amp; DATEDIF(R37,S37,"ym") + DATEDIF(V37,W37,"ym") + DATEDIF(X37,Y37,"ym") + SUM(AI37) - SUM(AM37) &amp; " meses " &amp; DATEDIF(R37,S37,"md") + DATEDIF(V37,W37,"md") + DATEDIF(X37,Y37,"md") - SUM(AN37) &amp; " días"</f>
        <v>28 años 1 meses 0 días</v>
      </c>
      <c r="G37" s="35">
        <v>0.8</v>
      </c>
      <c r="H37" s="30" t="str">
        <f t="shared" si="9"/>
        <v>54 años 5 meses 2 días</v>
      </c>
      <c r="I37" s="30" t="str">
        <f t="shared" si="10"/>
        <v>2 años 3 meses 7 días</v>
      </c>
      <c r="J37" s="36"/>
      <c r="K37" s="37"/>
      <c r="L37" s="38"/>
      <c r="M37" s="39">
        <f>31510.28+8000</f>
        <v>39510.28</v>
      </c>
      <c r="N37" s="40">
        <f t="shared" si="8"/>
        <v>31608.224000000002</v>
      </c>
      <c r="O37" s="41"/>
      <c r="P37" s="42" t="s">
        <v>38</v>
      </c>
      <c r="Q37" s="43" t="s">
        <v>39</v>
      </c>
      <c r="R37" s="44">
        <v>37895</v>
      </c>
      <c r="S37" s="45">
        <v>45446</v>
      </c>
      <c r="T37" s="44">
        <v>25569</v>
      </c>
      <c r="U37" s="44">
        <v>44619</v>
      </c>
      <c r="V37" s="46">
        <v>33939</v>
      </c>
      <c r="W37" s="46">
        <v>35411</v>
      </c>
      <c r="X37" s="46">
        <v>35765</v>
      </c>
      <c r="Y37" s="46">
        <v>36999</v>
      </c>
      <c r="Z37" s="47"/>
      <c r="AA37" s="47"/>
      <c r="AB37" s="47"/>
      <c r="AC37" s="48"/>
      <c r="AD37" s="49" t="s">
        <v>93</v>
      </c>
      <c r="AE37" s="50" t="s">
        <v>41</v>
      </c>
      <c r="AF37" s="51" t="s">
        <v>42</v>
      </c>
      <c r="AH37" s="49">
        <v>1</v>
      </c>
      <c r="AI37" s="49">
        <v>1</v>
      </c>
      <c r="AJ37" s="49"/>
      <c r="AL37" s="49"/>
      <c r="AM37" s="49">
        <v>12</v>
      </c>
      <c r="AN37" s="49">
        <v>30</v>
      </c>
    </row>
    <row r="38" spans="1:40" s="52" customFormat="1" ht="39.950000000000003" customHeight="1" x14ac:dyDescent="0.3">
      <c r="A38" s="30">
        <v>20</v>
      </c>
      <c r="B38" s="30"/>
      <c r="C38" s="56" t="s">
        <v>88</v>
      </c>
      <c r="D38" s="57" t="s">
        <v>94</v>
      </c>
      <c r="E38" s="58" t="s">
        <v>95</v>
      </c>
      <c r="F38" s="34" t="str">
        <f>DATEDIF(R38,S38,"y") + DATEDIF(V38,W38,"y") + DATEDIF(X38,Y38,"y") + SUM(AH38) &amp; " años " &amp; DATEDIF(R38,S38,"ym") + DATEDIF(V38,W38,"ym") + DATEDIF(X38,Y38,"ym") + SUM(AI38) - SUM(AM38) &amp; " meses " &amp; DATEDIF(R38,S38,"md") + DATEDIF(V38,W38,"md") + DATEDIF(X38,Y38,"md") - SUM(AN38) &amp; " días"</f>
        <v>33 años 7 meses 7 días</v>
      </c>
      <c r="G38" s="35">
        <v>1</v>
      </c>
      <c r="H38" s="30" t="str">
        <f t="shared" si="9"/>
        <v>62 años 2 meses 8 días</v>
      </c>
      <c r="I38" s="30" t="str">
        <f t="shared" si="10"/>
        <v>9 años 3 meses 7 días</v>
      </c>
      <c r="J38" s="36"/>
      <c r="K38" s="37"/>
      <c r="L38" s="38"/>
      <c r="M38" s="40">
        <f>32541.78</f>
        <v>32541.78</v>
      </c>
      <c r="N38" s="40">
        <f t="shared" si="8"/>
        <v>32541.78</v>
      </c>
      <c r="O38" s="41"/>
      <c r="P38" s="42" t="s">
        <v>58</v>
      </c>
      <c r="Q38" s="43" t="s">
        <v>75</v>
      </c>
      <c r="R38" s="59">
        <v>37347</v>
      </c>
      <c r="S38" s="59">
        <v>45446</v>
      </c>
      <c r="T38" s="60">
        <v>22731</v>
      </c>
      <c r="U38" s="60">
        <v>42062</v>
      </c>
      <c r="V38" s="46">
        <v>31503</v>
      </c>
      <c r="W38" s="46">
        <v>35679</v>
      </c>
      <c r="X38" s="46"/>
      <c r="Y38" s="46"/>
      <c r="Z38" s="61"/>
      <c r="AA38" s="61"/>
      <c r="AB38" s="61"/>
      <c r="AC38" s="48"/>
      <c r="AD38" s="49" t="s">
        <v>45</v>
      </c>
      <c r="AE38" s="50" t="s">
        <v>41</v>
      </c>
      <c r="AF38" s="51" t="s">
        <v>42</v>
      </c>
      <c r="AH38" s="49"/>
      <c r="AI38" s="49"/>
      <c r="AJ38" s="49"/>
      <c r="AL38" s="49"/>
      <c r="AM38" s="49"/>
      <c r="AN38" s="49"/>
    </row>
    <row r="39" spans="1:40" s="52" customFormat="1" ht="39.950000000000003" customHeight="1" x14ac:dyDescent="0.3">
      <c r="A39" s="30">
        <v>21</v>
      </c>
      <c r="B39" s="30"/>
      <c r="C39" s="32" t="s">
        <v>96</v>
      </c>
      <c r="D39" s="32" t="s">
        <v>97</v>
      </c>
      <c r="E39" s="53" t="s">
        <v>98</v>
      </c>
      <c r="F39" s="34" t="str">
        <f t="shared" ref="F39" si="12">DATEDIF(R39,S39,"y") + DATEDIF(V39,W39,"y") + DATEDIF(X39,Y39,"y") + SUM(AH39) &amp; " años " &amp; DATEDIF(R39,S39,"ym") + DATEDIF(V39,W39,"ym") + DATEDIF(X39,Y39,"ym") + SUM(AI39) - SUM(AM39) &amp; " meses " &amp; DATEDIF(R39,S39,"md") + DATEDIF(V39,W39,"md") + DATEDIF(X39,Y39,"md") - SUM(AN39) &amp; " días"</f>
        <v>23 años 0 meses 25 días</v>
      </c>
      <c r="G39" s="54">
        <v>0.67500000000000004</v>
      </c>
      <c r="H39" s="30" t="str">
        <f t="shared" si="9"/>
        <v>47 años 1 meses 9 días</v>
      </c>
      <c r="I39" s="30" t="str">
        <f t="shared" si="10"/>
        <v>12 años 11 meses 25 días</v>
      </c>
      <c r="J39" s="36"/>
      <c r="K39" s="37"/>
      <c r="L39" s="38"/>
      <c r="M39" s="55">
        <v>25039.84</v>
      </c>
      <c r="N39" s="40">
        <f t="shared" si="8"/>
        <v>16901.892</v>
      </c>
      <c r="O39" s="41"/>
      <c r="P39" s="42" t="s">
        <v>58</v>
      </c>
      <c r="Q39" s="43" t="s">
        <v>59</v>
      </c>
      <c r="R39" s="44">
        <v>36923</v>
      </c>
      <c r="S39" s="45">
        <v>45348</v>
      </c>
      <c r="T39" s="44">
        <v>28142</v>
      </c>
      <c r="U39" s="44">
        <v>40603</v>
      </c>
      <c r="V39" s="46"/>
      <c r="W39" s="46"/>
      <c r="X39" s="46"/>
      <c r="Y39" s="46"/>
      <c r="Z39" s="47"/>
      <c r="AA39" s="47"/>
      <c r="AB39" s="47"/>
      <c r="AC39" s="48"/>
      <c r="AD39" s="49" t="s">
        <v>40</v>
      </c>
      <c r="AE39" s="50" t="s">
        <v>41</v>
      </c>
      <c r="AF39" s="51" t="s">
        <v>42</v>
      </c>
      <c r="AH39" s="49"/>
      <c r="AI39" s="49"/>
      <c r="AJ39" s="49"/>
      <c r="AL39" s="49"/>
      <c r="AM39" s="49"/>
      <c r="AN39" s="49"/>
    </row>
    <row r="40" spans="1:40" s="52" customFormat="1" ht="39.950000000000003" customHeight="1" x14ac:dyDescent="0.3">
      <c r="A40" s="30">
        <v>22</v>
      </c>
      <c r="B40" s="31"/>
      <c r="C40" s="32" t="s">
        <v>99</v>
      </c>
      <c r="D40" s="32" t="s">
        <v>100</v>
      </c>
      <c r="E40" s="33" t="s">
        <v>101</v>
      </c>
      <c r="F40" s="34" t="str">
        <f>DATEDIF(R40,S40,"y") + DATEDIF(V40,W40,"y") + DATEDIF(X40,Y40,"y") + SUM(AH40) &amp; " años " &amp; DATEDIF(R40,S40,"ym") + DATEDIF(V40,W40,"ym") + DATEDIF(X40,Y40,"ym") + SUM(AI40) - SUM(AM40) &amp; " meses " &amp; DATEDIF(R40,S40,"md") + DATEDIF(V40,W40,"md") + DATEDIF(X40,Y40,"md") - SUM(AN40) &amp; " días"</f>
        <v>20 años 9 meses 13 días</v>
      </c>
      <c r="G40" s="35">
        <v>0.625</v>
      </c>
      <c r="H40" s="30" t="str">
        <f t="shared" si="9"/>
        <v>42 años 9 meses 12 días</v>
      </c>
      <c r="I40" s="30" t="str">
        <f t="shared" si="10"/>
        <v>4 años 3 meses 7 días</v>
      </c>
      <c r="J40" s="36"/>
      <c r="K40" s="37"/>
      <c r="L40" s="38"/>
      <c r="M40" s="39">
        <f>30394.93</f>
        <v>30394.93</v>
      </c>
      <c r="N40" s="40">
        <f t="shared" si="8"/>
        <v>18996.831249999999</v>
      </c>
      <c r="O40" s="41"/>
      <c r="P40" s="42" t="s">
        <v>38</v>
      </c>
      <c r="Q40" s="43" t="s">
        <v>39</v>
      </c>
      <c r="R40" s="44">
        <v>39756</v>
      </c>
      <c r="S40" s="45">
        <v>45446</v>
      </c>
      <c r="T40" s="44">
        <v>29820</v>
      </c>
      <c r="U40" s="44">
        <v>43888</v>
      </c>
      <c r="V40" s="46">
        <v>37544</v>
      </c>
      <c r="W40" s="46">
        <v>39444</v>
      </c>
      <c r="X40" s="46"/>
      <c r="Y40" s="46"/>
      <c r="Z40" s="47"/>
      <c r="AA40" s="47"/>
      <c r="AB40" s="47"/>
      <c r="AC40" s="48"/>
      <c r="AD40" s="49" t="s">
        <v>45</v>
      </c>
      <c r="AE40" s="50" t="s">
        <v>41</v>
      </c>
      <c r="AF40" s="51" t="s">
        <v>42</v>
      </c>
      <c r="AH40" s="49"/>
      <c r="AI40" s="49">
        <v>1</v>
      </c>
      <c r="AJ40" s="49"/>
      <c r="AL40" s="49"/>
      <c r="AM40" s="49"/>
      <c r="AN40" s="49">
        <v>30</v>
      </c>
    </row>
    <row r="41" spans="1:40" s="52" customFormat="1" ht="39.950000000000003" customHeight="1" x14ac:dyDescent="0.3">
      <c r="A41" s="30">
        <v>23</v>
      </c>
      <c r="B41" s="31"/>
      <c r="C41" s="32" t="s">
        <v>99</v>
      </c>
      <c r="D41" s="32" t="s">
        <v>102</v>
      </c>
      <c r="E41" s="33" t="s">
        <v>103</v>
      </c>
      <c r="F41" s="34" t="str">
        <f t="shared" ref="F41:F42" si="13">DATEDIF(R41,S41,"y") + DATEDIF(V41,W41,"y") + DATEDIF(X41,Y41,"y") + SUM(AH41) &amp; " años " &amp; DATEDIF(R41,S41,"ym") + DATEDIF(V41,W41,"ym") + DATEDIF(X41,Y41,"ym") + SUM(AI41) - SUM(AM41) &amp; " meses " &amp; DATEDIF(R41,S41,"md") + DATEDIF(V41,W41,"md") + DATEDIF(X41,Y41,"md") - SUM(AN41) &amp; " días"</f>
        <v>25 años 11 meses 25 días</v>
      </c>
      <c r="G41" s="35">
        <v>0.75</v>
      </c>
      <c r="H41" s="30" t="str">
        <f t="shared" si="9"/>
        <v>48 años 3 meses 10 días</v>
      </c>
      <c r="I41" s="30" t="str">
        <f t="shared" si="10"/>
        <v>7 años 3 meses 2 días</v>
      </c>
      <c r="J41" s="36"/>
      <c r="K41" s="37"/>
      <c r="L41" s="38"/>
      <c r="M41" s="39">
        <v>31510.28</v>
      </c>
      <c r="N41" s="40">
        <f t="shared" si="8"/>
        <v>23632.71</v>
      </c>
      <c r="O41" s="41"/>
      <c r="P41" s="42" t="s">
        <v>38</v>
      </c>
      <c r="Q41" s="43" t="s">
        <v>39</v>
      </c>
      <c r="R41" s="44">
        <v>36906</v>
      </c>
      <c r="S41" s="45">
        <v>45446</v>
      </c>
      <c r="T41" s="44">
        <v>27814</v>
      </c>
      <c r="U41" s="44">
        <v>42795</v>
      </c>
      <c r="V41" s="46">
        <v>35462</v>
      </c>
      <c r="W41" s="46">
        <v>36410</v>
      </c>
      <c r="X41" s="46"/>
      <c r="Y41" s="46"/>
      <c r="Z41" s="47"/>
      <c r="AA41" s="47"/>
      <c r="AB41" s="47"/>
      <c r="AC41" s="48"/>
      <c r="AD41" s="49" t="s">
        <v>40</v>
      </c>
      <c r="AE41" s="50" t="s">
        <v>41</v>
      </c>
      <c r="AF41" s="51" t="s">
        <v>42</v>
      </c>
      <c r="AH41" s="49"/>
      <c r="AI41" s="49"/>
      <c r="AJ41" s="49"/>
      <c r="AL41" s="49"/>
      <c r="AM41" s="49"/>
      <c r="AN41" s="49"/>
    </row>
    <row r="42" spans="1:40" s="52" customFormat="1" ht="39.950000000000003" customHeight="1" x14ac:dyDescent="0.3">
      <c r="A42" s="30">
        <v>24</v>
      </c>
      <c r="B42" s="31"/>
      <c r="C42" s="32" t="s">
        <v>99</v>
      </c>
      <c r="D42" s="32" t="s">
        <v>104</v>
      </c>
      <c r="E42" s="33" t="s">
        <v>105</v>
      </c>
      <c r="F42" s="34" t="str">
        <f t="shared" si="13"/>
        <v>25 años 11 meses 2 días</v>
      </c>
      <c r="G42" s="35">
        <v>0.75</v>
      </c>
      <c r="H42" s="30" t="str">
        <f t="shared" si="9"/>
        <v>48 años 11 meses 0 días</v>
      </c>
      <c r="I42" s="30" t="str">
        <f t="shared" si="10"/>
        <v>7 años 3 meses 2 días</v>
      </c>
      <c r="J42" s="36"/>
      <c r="K42" s="37"/>
      <c r="L42" s="38"/>
      <c r="M42" s="39">
        <v>31510.28</v>
      </c>
      <c r="N42" s="40">
        <f t="shared" si="8"/>
        <v>23632.71</v>
      </c>
      <c r="O42" s="41"/>
      <c r="P42" s="42" t="s">
        <v>38</v>
      </c>
      <c r="Q42" s="43" t="s">
        <v>39</v>
      </c>
      <c r="R42" s="44">
        <v>35977</v>
      </c>
      <c r="S42" s="45">
        <v>45446</v>
      </c>
      <c r="T42" s="44">
        <v>27578</v>
      </c>
      <c r="U42" s="44">
        <v>42795</v>
      </c>
      <c r="V42" s="46"/>
      <c r="W42" s="46"/>
      <c r="X42" s="46"/>
      <c r="Y42" s="46"/>
      <c r="Z42" s="47"/>
      <c r="AA42" s="47"/>
      <c r="AB42" s="47"/>
      <c r="AC42" s="48"/>
      <c r="AD42" s="49" t="s">
        <v>40</v>
      </c>
      <c r="AE42" s="50" t="s">
        <v>41</v>
      </c>
      <c r="AF42" s="51" t="s">
        <v>42</v>
      </c>
      <c r="AH42" s="49"/>
      <c r="AI42" s="49"/>
      <c r="AJ42" s="49"/>
      <c r="AL42" s="49"/>
      <c r="AM42" s="49"/>
      <c r="AN42" s="49"/>
    </row>
    <row r="43" spans="1:40" s="52" customFormat="1" ht="39.950000000000003" customHeight="1" x14ac:dyDescent="0.3">
      <c r="A43" s="30">
        <v>25</v>
      </c>
      <c r="B43" s="31"/>
      <c r="C43" s="32" t="s">
        <v>99</v>
      </c>
      <c r="D43" s="32" t="s">
        <v>106</v>
      </c>
      <c r="E43" s="33" t="s">
        <v>107</v>
      </c>
      <c r="F43" s="34" t="str">
        <f t="shared" ref="F43:F52" si="14">DATEDIF(R43,S43,"y") + DATEDIF(V43,W43,"y") + DATEDIF(X43,Y43,"y") + SUM(AH43) &amp; " años " &amp; DATEDIF(R43,S43,"ym") + DATEDIF(V43,W43,"ym") + DATEDIF(X43,Y43,"ym") + SUM(AI43) - SUM(AM43) &amp; " meses " &amp; DATEDIF(R43,S43,"md") + DATEDIF(V43,W43,"md") + DATEDIF(X43,Y43,"md") - SUM(AN43) &amp; " días"</f>
        <v>26 años 11 meses 13 días</v>
      </c>
      <c r="G43" s="35">
        <v>0.77500000000000002</v>
      </c>
      <c r="H43" s="30" t="str">
        <f t="shared" si="9"/>
        <v>51 años 5 meses 2 días</v>
      </c>
      <c r="I43" s="30" t="str">
        <f t="shared" si="10"/>
        <v>9 años 3 meses 7 días</v>
      </c>
      <c r="J43" s="36"/>
      <c r="K43" s="37"/>
      <c r="L43" s="38"/>
      <c r="M43" s="39">
        <v>31510.27</v>
      </c>
      <c r="N43" s="40">
        <f t="shared" si="8"/>
        <v>24420.45925</v>
      </c>
      <c r="O43" s="41"/>
      <c r="P43" s="42" t="s">
        <v>38</v>
      </c>
      <c r="Q43" s="43" t="s">
        <v>39</v>
      </c>
      <c r="R43" s="44">
        <v>37557</v>
      </c>
      <c r="S43" s="45">
        <v>45446</v>
      </c>
      <c r="T43" s="44">
        <v>26665</v>
      </c>
      <c r="U43" s="44">
        <v>42062</v>
      </c>
      <c r="V43" s="46">
        <v>35309</v>
      </c>
      <c r="W43" s="46">
        <v>36722</v>
      </c>
      <c r="X43" s="46">
        <v>36739</v>
      </c>
      <c r="Y43" s="46">
        <v>37280</v>
      </c>
      <c r="Z43" s="47"/>
      <c r="AA43" s="47"/>
      <c r="AB43" s="47"/>
      <c r="AC43" s="48"/>
      <c r="AD43" s="49" t="s">
        <v>93</v>
      </c>
      <c r="AE43" s="50" t="s">
        <v>41</v>
      </c>
      <c r="AF43" s="51" t="s">
        <v>42</v>
      </c>
      <c r="AH43" s="49">
        <v>1</v>
      </c>
      <c r="AI43" s="49">
        <v>1</v>
      </c>
      <c r="AJ43" s="49"/>
      <c r="AL43" s="49"/>
      <c r="AM43" s="49">
        <v>12</v>
      </c>
      <c r="AN43" s="49">
        <v>30</v>
      </c>
    </row>
    <row r="44" spans="1:40" s="52" customFormat="1" ht="39.950000000000003" customHeight="1" x14ac:dyDescent="0.3">
      <c r="A44" s="30">
        <v>26</v>
      </c>
      <c r="B44" s="30"/>
      <c r="C44" s="32" t="s">
        <v>99</v>
      </c>
      <c r="D44" s="32" t="s">
        <v>108</v>
      </c>
      <c r="E44" s="33" t="s">
        <v>109</v>
      </c>
      <c r="F44" s="34" t="str">
        <f t="shared" si="14"/>
        <v>25 años 11 meses 2 días</v>
      </c>
      <c r="G44" s="35">
        <v>0.75</v>
      </c>
      <c r="H44" s="30" t="str">
        <f t="shared" si="9"/>
        <v>47 años 2 meses 9 días</v>
      </c>
      <c r="I44" s="30" t="str">
        <f t="shared" si="10"/>
        <v>7 años 3 meses 2 días</v>
      </c>
      <c r="J44" s="36"/>
      <c r="K44" s="37"/>
      <c r="L44" s="38"/>
      <c r="M44" s="39">
        <f>31510.28</f>
        <v>31510.28</v>
      </c>
      <c r="N44" s="40">
        <f t="shared" si="8"/>
        <v>23632.71</v>
      </c>
      <c r="O44" s="41"/>
      <c r="P44" s="42" t="s">
        <v>38</v>
      </c>
      <c r="Q44" s="43" t="s">
        <v>39</v>
      </c>
      <c r="R44" s="44">
        <v>35977</v>
      </c>
      <c r="S44" s="45">
        <v>45446</v>
      </c>
      <c r="T44" s="44">
        <v>28209</v>
      </c>
      <c r="U44" s="44">
        <v>42795</v>
      </c>
      <c r="V44" s="46"/>
      <c r="W44" s="46"/>
      <c r="X44" s="46"/>
      <c r="Y44" s="46"/>
      <c r="Z44" s="47"/>
      <c r="AA44" s="47"/>
      <c r="AB44" s="47"/>
      <c r="AC44" s="48"/>
      <c r="AD44" s="49" t="s">
        <v>40</v>
      </c>
      <c r="AE44" s="50" t="s">
        <v>41</v>
      </c>
      <c r="AF44" s="51" t="s">
        <v>42</v>
      </c>
      <c r="AH44" s="49"/>
      <c r="AI44" s="49"/>
      <c r="AJ44" s="49"/>
      <c r="AL44" s="49"/>
      <c r="AM44" s="49"/>
      <c r="AN44" s="49"/>
    </row>
    <row r="45" spans="1:40" s="52" customFormat="1" ht="39.950000000000003" customHeight="1" x14ac:dyDescent="0.3">
      <c r="A45" s="30">
        <v>27</v>
      </c>
      <c r="B45" s="30"/>
      <c r="C45" s="32" t="s">
        <v>99</v>
      </c>
      <c r="D45" s="32" t="s">
        <v>110</v>
      </c>
      <c r="E45" s="33" t="s">
        <v>111</v>
      </c>
      <c r="F45" s="34" t="str">
        <f t="shared" si="14"/>
        <v>26 años 2 meses 2 días</v>
      </c>
      <c r="G45" s="35">
        <v>0.75</v>
      </c>
      <c r="H45" s="30" t="str">
        <f t="shared" si="9"/>
        <v>44 años 9 meses 2 días</v>
      </c>
      <c r="I45" s="30" t="str">
        <f t="shared" si="10"/>
        <v>12 años 3 meses 2 días</v>
      </c>
      <c r="J45" s="36" t="s">
        <v>18</v>
      </c>
      <c r="K45" s="37"/>
      <c r="L45" s="38"/>
      <c r="M45" s="39">
        <f>31510.28</f>
        <v>31510.28</v>
      </c>
      <c r="N45" s="40">
        <f t="shared" si="8"/>
        <v>23632.71</v>
      </c>
      <c r="O45" s="41"/>
      <c r="P45" s="42" t="s">
        <v>38</v>
      </c>
      <c r="Q45" s="43" t="s">
        <v>39</v>
      </c>
      <c r="R45" s="44">
        <v>35886</v>
      </c>
      <c r="S45" s="45">
        <v>45446</v>
      </c>
      <c r="T45" s="44">
        <v>29099</v>
      </c>
      <c r="U45" s="44">
        <v>40969</v>
      </c>
      <c r="V45" s="46"/>
      <c r="W45" s="46"/>
      <c r="X45" s="46"/>
      <c r="Y45" s="46"/>
      <c r="Z45" s="47"/>
      <c r="AA45" s="47"/>
      <c r="AB45" s="47"/>
      <c r="AC45" s="48"/>
      <c r="AD45" s="49" t="s">
        <v>93</v>
      </c>
      <c r="AE45" s="50" t="s">
        <v>41</v>
      </c>
      <c r="AF45" s="51" t="s">
        <v>42</v>
      </c>
      <c r="AH45" s="49"/>
      <c r="AI45" s="49"/>
      <c r="AJ45" s="49"/>
      <c r="AL45" s="49"/>
      <c r="AM45" s="49"/>
      <c r="AN45" s="49"/>
    </row>
    <row r="46" spans="1:40" s="52" customFormat="1" ht="39.950000000000003" customHeight="1" x14ac:dyDescent="0.3">
      <c r="A46" s="30">
        <v>28</v>
      </c>
      <c r="B46" s="30"/>
      <c r="C46" s="32" t="s">
        <v>99</v>
      </c>
      <c r="D46" s="32" t="s">
        <v>112</v>
      </c>
      <c r="E46" s="33" t="s">
        <v>113</v>
      </c>
      <c r="F46" s="34" t="str">
        <f t="shared" si="14"/>
        <v>26 años 1 meses 2 días</v>
      </c>
      <c r="G46" s="35">
        <v>0.75</v>
      </c>
      <c r="H46" s="30" t="str">
        <f t="shared" si="9"/>
        <v>49 años 10 meses 18 días</v>
      </c>
      <c r="I46" s="30" t="str">
        <f t="shared" si="10"/>
        <v>8 años 3 meses 2 días</v>
      </c>
      <c r="J46" s="36"/>
      <c r="K46" s="37"/>
      <c r="L46" s="38"/>
      <c r="M46" s="39">
        <f>31510.28</f>
        <v>31510.28</v>
      </c>
      <c r="N46" s="40">
        <f t="shared" si="8"/>
        <v>23632.71</v>
      </c>
      <c r="O46" s="41"/>
      <c r="P46" s="42" t="s">
        <v>38</v>
      </c>
      <c r="Q46" s="43" t="s">
        <v>39</v>
      </c>
      <c r="R46" s="44">
        <v>35916</v>
      </c>
      <c r="S46" s="45">
        <v>45446</v>
      </c>
      <c r="T46" s="44">
        <v>27226</v>
      </c>
      <c r="U46" s="44">
        <v>42430</v>
      </c>
      <c r="V46" s="46"/>
      <c r="W46" s="46"/>
      <c r="X46" s="46"/>
      <c r="Y46" s="46"/>
      <c r="Z46" s="47"/>
      <c r="AA46" s="47"/>
      <c r="AB46" s="47"/>
      <c r="AC46" s="48"/>
      <c r="AD46" s="49" t="s">
        <v>93</v>
      </c>
      <c r="AE46" s="50" t="s">
        <v>41</v>
      </c>
      <c r="AF46" s="51" t="s">
        <v>42</v>
      </c>
      <c r="AH46" s="49"/>
      <c r="AI46" s="49"/>
      <c r="AJ46" s="49"/>
      <c r="AL46" s="49"/>
      <c r="AM46" s="49"/>
      <c r="AN46" s="49"/>
    </row>
    <row r="47" spans="1:40" s="52" customFormat="1" ht="39.950000000000003" customHeight="1" x14ac:dyDescent="0.3">
      <c r="A47" s="30">
        <v>29</v>
      </c>
      <c r="B47" s="31"/>
      <c r="C47" s="32" t="s">
        <v>99</v>
      </c>
      <c r="D47" s="32" t="s">
        <v>114</v>
      </c>
      <c r="E47" s="33" t="s">
        <v>115</v>
      </c>
      <c r="F47" s="34" t="str">
        <f t="shared" si="14"/>
        <v>22 años 5 meses 2 días</v>
      </c>
      <c r="G47" s="35">
        <v>0.65</v>
      </c>
      <c r="H47" s="30" t="str">
        <f t="shared" si="9"/>
        <v>46 años 0 meses 2 días</v>
      </c>
      <c r="I47" s="30" t="str">
        <f t="shared" si="10"/>
        <v>9 años 3 meses 7 días</v>
      </c>
      <c r="J47" s="36"/>
      <c r="K47" s="37"/>
      <c r="L47" s="38"/>
      <c r="M47" s="39">
        <v>31510.28</v>
      </c>
      <c r="N47" s="40">
        <f t="shared" si="8"/>
        <v>20481.682000000001</v>
      </c>
      <c r="O47" s="41"/>
      <c r="P47" s="42" t="s">
        <v>38</v>
      </c>
      <c r="Q47" s="43" t="s">
        <v>39</v>
      </c>
      <c r="R47" s="44">
        <v>37257</v>
      </c>
      <c r="S47" s="45">
        <v>45446</v>
      </c>
      <c r="T47" s="44">
        <v>28642</v>
      </c>
      <c r="U47" s="44">
        <v>42062</v>
      </c>
      <c r="V47" s="46"/>
      <c r="W47" s="46"/>
      <c r="X47" s="46"/>
      <c r="Y47" s="46"/>
      <c r="Z47" s="47"/>
      <c r="AA47" s="47"/>
      <c r="AB47" s="47"/>
      <c r="AC47" s="48"/>
      <c r="AD47" s="49" t="s">
        <v>45</v>
      </c>
      <c r="AE47" s="50" t="s">
        <v>41</v>
      </c>
      <c r="AF47" s="51" t="s">
        <v>42</v>
      </c>
      <c r="AH47" s="49"/>
      <c r="AI47" s="49"/>
      <c r="AJ47" s="49"/>
      <c r="AL47" s="49"/>
      <c r="AM47" s="49"/>
      <c r="AN47" s="49"/>
    </row>
    <row r="48" spans="1:40" s="52" customFormat="1" ht="39.950000000000003" customHeight="1" x14ac:dyDescent="0.3">
      <c r="A48" s="30">
        <v>30</v>
      </c>
      <c r="B48" s="30"/>
      <c r="C48" s="32" t="s">
        <v>99</v>
      </c>
      <c r="D48" s="32" t="s">
        <v>116</v>
      </c>
      <c r="E48" s="62" t="s">
        <v>117</v>
      </c>
      <c r="F48" s="34" t="str">
        <f t="shared" si="14"/>
        <v>22 años 2 meses 2 días</v>
      </c>
      <c r="G48" s="35">
        <v>1</v>
      </c>
      <c r="H48" s="30" t="str">
        <f t="shared" si="9"/>
        <v>45 años 5 meses 27 días</v>
      </c>
      <c r="I48" s="30" t="str">
        <f t="shared" si="10"/>
        <v>5 años 3 meses 2 días</v>
      </c>
      <c r="J48" s="36"/>
      <c r="K48" s="37"/>
      <c r="L48" s="38"/>
      <c r="M48" s="55">
        <f>31510.28</f>
        <v>31510.28</v>
      </c>
      <c r="N48" s="40">
        <f t="shared" si="8"/>
        <v>31510.28</v>
      </c>
      <c r="O48" s="41"/>
      <c r="P48" s="42" t="s">
        <v>58</v>
      </c>
      <c r="Q48" s="43" t="s">
        <v>75</v>
      </c>
      <c r="R48" s="44">
        <v>37347</v>
      </c>
      <c r="S48" s="45">
        <v>45446</v>
      </c>
      <c r="T48" s="44">
        <v>28831</v>
      </c>
      <c r="U48" s="44">
        <v>43525</v>
      </c>
      <c r="V48" s="46"/>
      <c r="W48" s="46"/>
      <c r="X48" s="46"/>
      <c r="Y48" s="46"/>
      <c r="Z48" s="47"/>
      <c r="AA48" s="47"/>
      <c r="AB48" s="47"/>
      <c r="AC48" s="48"/>
      <c r="AD48" s="49" t="s">
        <v>45</v>
      </c>
      <c r="AE48" s="50" t="s">
        <v>41</v>
      </c>
      <c r="AF48" s="51" t="s">
        <v>42</v>
      </c>
      <c r="AH48" s="49"/>
      <c r="AI48" s="49"/>
      <c r="AJ48" s="49"/>
      <c r="AL48" s="49"/>
      <c r="AM48" s="49"/>
      <c r="AN48" s="49"/>
    </row>
    <row r="49" spans="1:40" s="52" customFormat="1" ht="39.950000000000003" customHeight="1" x14ac:dyDescent="0.3">
      <c r="A49" s="30">
        <v>31</v>
      </c>
      <c r="B49" s="30"/>
      <c r="C49" s="32" t="s">
        <v>99</v>
      </c>
      <c r="D49" s="32" t="s">
        <v>118</v>
      </c>
      <c r="E49" s="62" t="s">
        <v>119</v>
      </c>
      <c r="F49" s="34" t="str">
        <f t="shared" si="14"/>
        <v>25 años 11 meses 2 días</v>
      </c>
      <c r="G49" s="35">
        <v>1</v>
      </c>
      <c r="H49" s="30" t="str">
        <f t="shared" si="9"/>
        <v>48 años 2 meses 16 días</v>
      </c>
      <c r="I49" s="30" t="str">
        <f t="shared" si="10"/>
        <v>9 años 3 meses 7 días</v>
      </c>
      <c r="J49" s="36"/>
      <c r="K49" s="37"/>
      <c r="L49" s="38"/>
      <c r="M49" s="55">
        <f>31510.28</f>
        <v>31510.28</v>
      </c>
      <c r="N49" s="40">
        <f t="shared" si="8"/>
        <v>31510.28</v>
      </c>
      <c r="O49" s="41"/>
      <c r="P49" s="42" t="s">
        <v>58</v>
      </c>
      <c r="Q49" s="43" t="s">
        <v>75</v>
      </c>
      <c r="R49" s="44">
        <v>35977</v>
      </c>
      <c r="S49" s="45">
        <v>45446</v>
      </c>
      <c r="T49" s="44">
        <v>27837</v>
      </c>
      <c r="U49" s="44">
        <v>42062</v>
      </c>
      <c r="V49" s="46"/>
      <c r="W49" s="46"/>
      <c r="X49" s="46"/>
      <c r="Y49" s="46"/>
      <c r="Z49" s="47"/>
      <c r="AA49" s="47"/>
      <c r="AB49" s="47"/>
      <c r="AC49" s="48"/>
      <c r="AD49" s="49" t="s">
        <v>93</v>
      </c>
      <c r="AE49" s="50" t="s">
        <v>41</v>
      </c>
      <c r="AF49" s="51" t="s">
        <v>42</v>
      </c>
      <c r="AH49" s="49"/>
      <c r="AI49" s="49"/>
      <c r="AJ49" s="49"/>
      <c r="AL49" s="49"/>
      <c r="AM49" s="49"/>
      <c r="AN49" s="49"/>
    </row>
    <row r="50" spans="1:40" s="52" customFormat="1" ht="39.950000000000003" customHeight="1" x14ac:dyDescent="0.3">
      <c r="A50" s="30">
        <v>32</v>
      </c>
      <c r="B50" s="30"/>
      <c r="C50" s="32" t="s">
        <v>120</v>
      </c>
      <c r="D50" s="32" t="s">
        <v>121</v>
      </c>
      <c r="E50" s="33" t="s">
        <v>122</v>
      </c>
      <c r="F50" s="34" t="str">
        <f t="shared" si="14"/>
        <v>23 años 3 meses 14 días</v>
      </c>
      <c r="G50" s="35">
        <v>0.67500000000000004</v>
      </c>
      <c r="H50" s="30" t="str">
        <f t="shared" si="9"/>
        <v>53 años 4 meses 29 días</v>
      </c>
      <c r="I50" s="30" t="str">
        <f t="shared" si="10"/>
        <v>10 años 3 meses 2 días</v>
      </c>
      <c r="J50" s="36"/>
      <c r="K50" s="37"/>
      <c r="L50" s="38"/>
      <c r="M50" s="39">
        <f>30394.94</f>
        <v>30394.94</v>
      </c>
      <c r="N50" s="40">
        <f t="shared" si="8"/>
        <v>20516.584500000001</v>
      </c>
      <c r="O50" s="41"/>
      <c r="P50" s="42" t="s">
        <v>38</v>
      </c>
      <c r="Q50" s="43" t="s">
        <v>39</v>
      </c>
      <c r="R50" s="44">
        <v>36942</v>
      </c>
      <c r="S50" s="45">
        <v>45446</v>
      </c>
      <c r="T50" s="44">
        <v>25938</v>
      </c>
      <c r="U50" s="44">
        <v>41699</v>
      </c>
      <c r="V50" s="46"/>
      <c r="W50" s="46"/>
      <c r="X50" s="46"/>
      <c r="Y50" s="46"/>
      <c r="Z50" s="47"/>
      <c r="AA50" s="47"/>
      <c r="AB50" s="47"/>
      <c r="AC50" s="48"/>
      <c r="AD50" s="49" t="s">
        <v>93</v>
      </c>
      <c r="AE50" s="50" t="s">
        <v>41</v>
      </c>
      <c r="AF50" s="51" t="s">
        <v>42</v>
      </c>
      <c r="AH50" s="49"/>
      <c r="AI50" s="49"/>
      <c r="AJ50" s="49"/>
      <c r="AL50" s="49"/>
      <c r="AM50" s="49"/>
      <c r="AN50" s="49"/>
    </row>
    <row r="51" spans="1:40" s="52" customFormat="1" ht="39.950000000000003" customHeight="1" x14ac:dyDescent="0.3">
      <c r="A51" s="30">
        <v>33</v>
      </c>
      <c r="B51" s="30"/>
      <c r="C51" s="32" t="s">
        <v>120</v>
      </c>
      <c r="D51" s="32" t="s">
        <v>123</v>
      </c>
      <c r="E51" s="33" t="s">
        <v>124</v>
      </c>
      <c r="F51" s="34" t="str">
        <f t="shared" si="14"/>
        <v>23 años 8 meses 2 días</v>
      </c>
      <c r="G51" s="35">
        <v>0.7</v>
      </c>
      <c r="H51" s="30" t="str">
        <f t="shared" si="9"/>
        <v>60 años 9 meses 13 días</v>
      </c>
      <c r="I51" s="30" t="str">
        <f t="shared" si="10"/>
        <v>10 años 3 meses 2 días</v>
      </c>
      <c r="J51" s="36"/>
      <c r="K51" s="37"/>
      <c r="L51" s="38"/>
      <c r="M51" s="39">
        <f>30394.94</f>
        <v>30394.94</v>
      </c>
      <c r="N51" s="40">
        <f t="shared" si="8"/>
        <v>21276.457999999999</v>
      </c>
      <c r="O51" s="41"/>
      <c r="P51" s="42" t="s">
        <v>38</v>
      </c>
      <c r="Q51" s="43" t="s">
        <v>39</v>
      </c>
      <c r="R51" s="44">
        <v>36800</v>
      </c>
      <c r="S51" s="45">
        <v>45446</v>
      </c>
      <c r="T51" s="44">
        <v>23244</v>
      </c>
      <c r="U51" s="44">
        <v>41699</v>
      </c>
      <c r="V51" s="46"/>
      <c r="W51" s="46"/>
      <c r="X51" s="46"/>
      <c r="Y51" s="46"/>
      <c r="Z51" s="47"/>
      <c r="AA51" s="47"/>
      <c r="AB51" s="47"/>
      <c r="AC51" s="48"/>
      <c r="AD51" s="49" t="s">
        <v>93</v>
      </c>
      <c r="AE51" s="50" t="s">
        <v>41</v>
      </c>
      <c r="AF51" s="51" t="s">
        <v>42</v>
      </c>
      <c r="AH51" s="49"/>
      <c r="AI51" s="49"/>
      <c r="AJ51" s="49"/>
      <c r="AL51" s="49"/>
      <c r="AM51" s="49"/>
      <c r="AN51" s="49"/>
    </row>
    <row r="52" spans="1:40" s="52" customFormat="1" ht="39.950000000000003" customHeight="1" x14ac:dyDescent="0.3">
      <c r="A52" s="30">
        <v>34</v>
      </c>
      <c r="B52" s="30"/>
      <c r="C52" s="32" t="s">
        <v>120</v>
      </c>
      <c r="D52" s="32" t="s">
        <v>125</v>
      </c>
      <c r="E52" s="33" t="s">
        <v>126</v>
      </c>
      <c r="F52" s="34" t="str">
        <f t="shared" si="14"/>
        <v>23 años 8 meses 2 días</v>
      </c>
      <c r="G52" s="35">
        <v>0.7</v>
      </c>
      <c r="H52" s="30" t="str">
        <f t="shared" si="9"/>
        <v>48 años 6 meses 9 días</v>
      </c>
      <c r="I52" s="30" t="str">
        <f t="shared" si="10"/>
        <v>10 años 3 meses 2 días</v>
      </c>
      <c r="J52" s="36"/>
      <c r="K52" s="37"/>
      <c r="L52" s="38"/>
      <c r="M52" s="39">
        <f>30394.93</f>
        <v>30394.93</v>
      </c>
      <c r="N52" s="40">
        <f t="shared" si="8"/>
        <v>21276.450999999997</v>
      </c>
      <c r="O52" s="41"/>
      <c r="P52" s="42" t="s">
        <v>38</v>
      </c>
      <c r="Q52" s="43" t="s">
        <v>39</v>
      </c>
      <c r="R52" s="44">
        <v>36800</v>
      </c>
      <c r="S52" s="45">
        <v>45446</v>
      </c>
      <c r="T52" s="44">
        <v>27723</v>
      </c>
      <c r="U52" s="44">
        <v>41699</v>
      </c>
      <c r="V52" s="46"/>
      <c r="W52" s="46"/>
      <c r="X52" s="46"/>
      <c r="Y52" s="46"/>
      <c r="Z52" s="47"/>
      <c r="AA52" s="47"/>
      <c r="AB52" s="47"/>
      <c r="AC52" s="48"/>
      <c r="AD52" s="49" t="s">
        <v>40</v>
      </c>
      <c r="AE52" s="50" t="s">
        <v>41</v>
      </c>
      <c r="AF52" s="51" t="s">
        <v>42</v>
      </c>
      <c r="AH52" s="49"/>
      <c r="AI52" s="49"/>
      <c r="AJ52" s="49"/>
      <c r="AL52" s="49"/>
      <c r="AM52" s="49"/>
      <c r="AN52" s="49"/>
    </row>
    <row r="53" spans="1:40" s="52" customFormat="1" ht="39.950000000000003" customHeight="1" x14ac:dyDescent="0.3">
      <c r="A53" s="30">
        <v>35</v>
      </c>
      <c r="B53" s="30"/>
      <c r="C53" s="56" t="s">
        <v>120</v>
      </c>
      <c r="D53" s="57" t="s">
        <v>127</v>
      </c>
      <c r="E53" s="58" t="s">
        <v>128</v>
      </c>
      <c r="F53" s="34" t="str">
        <f>DATEDIF(R53,S53,"y") + DATEDIF(V53,W53,"y") + DATEDIF(X53,Y53,"y") + SUM(AH53) &amp; " años " &amp; DATEDIF(R53,S53,"ym") + DATEDIF(V53,W53,"ym") + DATEDIF(X53,Y53,"ym") + SUM(AI53) - SUM(AM53) &amp; " meses " &amp; DATEDIF(R53,S53,"md") + DATEDIF(V53,W53,"md") + DATEDIF(X53,Y53,"md") - SUM(AN53) &amp; " días"</f>
        <v>22 años 11 meses 14 días</v>
      </c>
      <c r="G53" s="35">
        <v>1</v>
      </c>
      <c r="H53" s="30" t="str">
        <f>DATEDIF(T53,S53,"y") &amp; " años " &amp; DATEDIF(T53,S53,"ym") &amp; " meses " &amp; DATEDIF(T53,S53,"md") &amp; " días"</f>
        <v>48 años 5 meses 12 días</v>
      </c>
      <c r="I53" s="30" t="str">
        <f>DATEDIF(U53,S53,"y") &amp; " años " &amp; DATEDIF(U53,S53,"ym") &amp; " meses " &amp; DATEDIF(U53,S53,"md") &amp; " días"</f>
        <v>10 años 3 meses 2 días</v>
      </c>
      <c r="J53" s="36"/>
      <c r="K53" s="37"/>
      <c r="L53" s="38"/>
      <c r="M53" s="40">
        <f>30394.94</f>
        <v>30394.94</v>
      </c>
      <c r="N53" s="40">
        <f>M53*G53</f>
        <v>30394.94</v>
      </c>
      <c r="O53" s="41"/>
      <c r="P53" s="42" t="s">
        <v>58</v>
      </c>
      <c r="Q53" s="43" t="s">
        <v>75</v>
      </c>
      <c r="R53" s="59">
        <v>37062</v>
      </c>
      <c r="S53" s="59">
        <v>45446</v>
      </c>
      <c r="T53" s="60">
        <v>27750</v>
      </c>
      <c r="U53" s="60">
        <v>41699</v>
      </c>
      <c r="V53" s="46"/>
      <c r="W53" s="46"/>
      <c r="X53" s="46"/>
      <c r="Y53" s="46"/>
      <c r="Z53" s="61"/>
      <c r="AA53" s="61"/>
      <c r="AB53" s="61"/>
      <c r="AC53" s="48"/>
      <c r="AD53" s="49" t="s">
        <v>129</v>
      </c>
      <c r="AE53" s="50" t="s">
        <v>41</v>
      </c>
      <c r="AF53" s="51" t="s">
        <v>42</v>
      </c>
      <c r="AH53" s="49"/>
      <c r="AI53" s="49"/>
      <c r="AJ53" s="49"/>
      <c r="AL53" s="49"/>
      <c r="AM53" s="49"/>
      <c r="AN53" s="49"/>
    </row>
    <row r="54" spans="1:40" s="52" customFormat="1" ht="39.950000000000003" customHeight="1" x14ac:dyDescent="0.3">
      <c r="A54" s="30">
        <v>36</v>
      </c>
      <c r="B54" s="30"/>
      <c r="C54" s="32" t="s">
        <v>130</v>
      </c>
      <c r="D54" s="32" t="s">
        <v>131</v>
      </c>
      <c r="E54" s="33" t="s">
        <v>132</v>
      </c>
      <c r="F54" s="34" t="str">
        <f>DATEDIF(R54,S54,"y") + DATEDIF(V54,W54,"y") + DATEDIF(X54,Y54,"y") + SUM(AH54) &amp; " años " &amp; DATEDIF(R54,S54,"ym") + DATEDIF(V54,W54,"ym") + DATEDIF(X54,Y54,"ym") + SUM(AI54) - SUM(AM54) &amp; " meses " &amp; DATEDIF(R54,S54,"md") + DATEDIF(V54,W54,"md") + DATEDIF(X54,Y54,"md") - SUM(AN54) &amp; " días"</f>
        <v>22 años 9 meses 3 días</v>
      </c>
      <c r="G54" s="35">
        <v>0.67500000000000004</v>
      </c>
      <c r="H54" s="30" t="str">
        <f>DATEDIF(T54,S54,"y") &amp; " años " &amp; DATEDIF(T54,S54,"ym") &amp; " meses " &amp; DATEDIF(T54,S54,"md") &amp; " días"</f>
        <v>52 años 5 meses 16 días</v>
      </c>
      <c r="I54" s="30"/>
      <c r="J54" s="36"/>
      <c r="K54" s="37"/>
      <c r="L54" s="38"/>
      <c r="M54" s="39">
        <v>12500</v>
      </c>
      <c r="N54" s="40">
        <v>10000</v>
      </c>
      <c r="O54" s="41"/>
      <c r="P54" s="42" t="s">
        <v>133</v>
      </c>
      <c r="Q54" s="43" t="s">
        <v>39</v>
      </c>
      <c r="R54" s="44">
        <v>39030</v>
      </c>
      <c r="S54" s="45">
        <v>45446</v>
      </c>
      <c r="T54" s="44">
        <v>26285</v>
      </c>
      <c r="U54" s="44"/>
      <c r="V54" s="46">
        <v>37036</v>
      </c>
      <c r="W54" s="46">
        <v>38931</v>
      </c>
      <c r="X54" s="46"/>
      <c r="Y54" s="46"/>
      <c r="Z54" s="47"/>
      <c r="AA54" s="47"/>
      <c r="AB54" s="47"/>
      <c r="AC54" s="48"/>
      <c r="AD54" s="49" t="s">
        <v>93</v>
      </c>
      <c r="AE54" s="50" t="s">
        <v>41</v>
      </c>
      <c r="AF54" s="51" t="s">
        <v>42</v>
      </c>
      <c r="AH54" s="49"/>
      <c r="AI54" s="49">
        <v>1</v>
      </c>
      <c r="AJ54" s="49"/>
      <c r="AL54" s="49"/>
      <c r="AM54" s="49"/>
      <c r="AN54" s="49">
        <v>30</v>
      </c>
    </row>
    <row r="56" spans="1:40" s="12" customFormat="1" ht="15" hidden="1" customHeight="1" x14ac:dyDescent="0.25">
      <c r="A56" s="63" t="s">
        <v>134</v>
      </c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5"/>
      <c r="O56" s="66"/>
      <c r="P56" s="67"/>
      <c r="Q56" s="67"/>
      <c r="R56" s="67"/>
      <c r="S56" s="11"/>
      <c r="T56" s="11"/>
      <c r="Z56" s="13"/>
      <c r="AA56" s="13"/>
      <c r="AB56" s="13"/>
      <c r="AD56" s="14"/>
      <c r="AG56" s="15"/>
      <c r="AH56" s="68" t="s">
        <v>7</v>
      </c>
      <c r="AI56" s="69"/>
      <c r="AJ56" s="70"/>
      <c r="AL56" s="68" t="s">
        <v>8</v>
      </c>
      <c r="AM56" s="69"/>
      <c r="AN56" s="70"/>
    </row>
    <row r="57" spans="1:40" s="29" customFormat="1" ht="42.75" hidden="1" customHeight="1" x14ac:dyDescent="0.25">
      <c r="A57" s="17" t="s">
        <v>9</v>
      </c>
      <c r="B57" s="17" t="s">
        <v>10</v>
      </c>
      <c r="C57" s="18" t="s">
        <v>11</v>
      </c>
      <c r="D57" s="18" t="s">
        <v>12</v>
      </c>
      <c r="E57" s="17" t="s">
        <v>13</v>
      </c>
      <c r="F57" s="19" t="s">
        <v>14</v>
      </c>
      <c r="G57" s="19" t="s">
        <v>15</v>
      </c>
      <c r="H57" s="18" t="s">
        <v>16</v>
      </c>
      <c r="I57" s="20" t="s">
        <v>17</v>
      </c>
      <c r="J57" s="21" t="s">
        <v>135</v>
      </c>
      <c r="K57" s="22"/>
      <c r="L57" s="18"/>
      <c r="M57" s="24" t="s">
        <v>20</v>
      </c>
      <c r="N57" s="24" t="s">
        <v>136</v>
      </c>
      <c r="O57" s="24"/>
      <c r="P57" s="24"/>
      <c r="Q57" s="24"/>
      <c r="R57" s="24"/>
      <c r="S57" s="24" t="s">
        <v>25</v>
      </c>
      <c r="T57" s="24" t="s">
        <v>26</v>
      </c>
      <c r="U57" s="24" t="s">
        <v>27</v>
      </c>
      <c r="V57" s="24" t="s">
        <v>18</v>
      </c>
      <c r="W57" s="24" t="s">
        <v>25</v>
      </c>
      <c r="X57" s="24" t="s">
        <v>26</v>
      </c>
      <c r="Y57" s="24" t="s">
        <v>25</v>
      </c>
      <c r="Z57" s="24" t="s">
        <v>26</v>
      </c>
      <c r="AA57" s="13"/>
      <c r="AB57" s="13"/>
      <c r="AC57" s="27"/>
      <c r="AD57" s="71" t="s">
        <v>28</v>
      </c>
      <c r="AE57" s="71" t="s">
        <v>29</v>
      </c>
      <c r="AF57" s="71" t="s">
        <v>30</v>
      </c>
      <c r="AG57" s="15"/>
      <c r="AH57" s="72" t="s">
        <v>31</v>
      </c>
      <c r="AI57" s="72" t="s">
        <v>32</v>
      </c>
      <c r="AJ57" s="72" t="s">
        <v>33</v>
      </c>
      <c r="AK57" s="15"/>
      <c r="AL57" s="72" t="s">
        <v>31</v>
      </c>
      <c r="AM57" s="72" t="s">
        <v>32</v>
      </c>
      <c r="AN57" s="72" t="s">
        <v>34</v>
      </c>
    </row>
    <row r="58" spans="1:40" s="15" customFormat="1" ht="15" hidden="1" customHeight="1" x14ac:dyDescent="0.25">
      <c r="A58" s="30">
        <v>0</v>
      </c>
      <c r="B58" s="30"/>
      <c r="C58" s="73"/>
      <c r="D58" s="74"/>
      <c r="E58" s="75"/>
      <c r="F58" s="30"/>
      <c r="G58" s="76"/>
      <c r="H58" s="30"/>
      <c r="I58" s="30"/>
      <c r="J58" s="77"/>
      <c r="K58" s="77"/>
      <c r="L58" s="40"/>
      <c r="M58" s="40"/>
      <c r="N58" s="40"/>
      <c r="O58" s="40"/>
      <c r="P58" s="40"/>
      <c r="Q58" s="40"/>
      <c r="R58" s="40"/>
      <c r="S58" s="78"/>
      <c r="T58" s="78"/>
      <c r="U58" s="78"/>
      <c r="V58" s="78"/>
      <c r="W58" s="78"/>
      <c r="X58" s="78"/>
      <c r="Y58" s="78"/>
      <c r="Z58" s="78"/>
      <c r="AA58" s="13"/>
      <c r="AB58" s="13"/>
      <c r="AC58" s="79"/>
      <c r="AD58" s="80"/>
      <c r="AE58" s="81"/>
      <c r="AF58" s="82"/>
      <c r="AH58" s="80"/>
      <c r="AI58" s="80"/>
      <c r="AJ58" s="80"/>
      <c r="AL58" s="80"/>
      <c r="AM58" s="80"/>
      <c r="AN58" s="80"/>
    </row>
    <row r="59" spans="1:40" s="94" customFormat="1" ht="15" hidden="1" customHeight="1" x14ac:dyDescent="0.25">
      <c r="A59" s="83" t="s">
        <v>137</v>
      </c>
      <c r="B59" s="84"/>
      <c r="C59" s="84"/>
      <c r="D59" s="84"/>
      <c r="E59" s="84"/>
      <c r="F59" s="84"/>
      <c r="G59" s="85"/>
      <c r="H59" s="86">
        <f>A58</f>
        <v>0</v>
      </c>
      <c r="I59" s="83" t="s">
        <v>138</v>
      </c>
      <c r="J59" s="84"/>
      <c r="K59" s="84"/>
      <c r="L59" s="85"/>
      <c r="M59" s="87">
        <f>SUM(M58)</f>
        <v>0</v>
      </c>
      <c r="N59" s="88"/>
      <c r="O59" s="88"/>
      <c r="P59" s="88"/>
      <c r="Q59" s="89"/>
      <c r="R59" s="89"/>
      <c r="S59" s="90"/>
      <c r="T59" s="90"/>
      <c r="U59" s="91"/>
      <c r="V59" s="92"/>
      <c r="W59" s="92"/>
      <c r="X59" s="92"/>
      <c r="Y59" s="92"/>
      <c r="Z59" s="92"/>
      <c r="AA59" s="13"/>
      <c r="AB59" s="13"/>
      <c r="AC59" s="92"/>
      <c r="AD59" s="93"/>
      <c r="AE59" s="92"/>
      <c r="AF59" s="92"/>
      <c r="AG59" s="15"/>
    </row>
    <row r="60" spans="1:40" hidden="1" x14ac:dyDescent="0.25"/>
    <row r="61" spans="1:40" s="12" customFormat="1" x14ac:dyDescent="0.25">
      <c r="A61" s="9" t="s">
        <v>134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10"/>
      <c r="S61" s="11"/>
      <c r="T61" s="11"/>
      <c r="Z61" s="13"/>
      <c r="AA61" s="13"/>
      <c r="AB61" s="13"/>
      <c r="AD61" s="14"/>
      <c r="AG61" s="15"/>
      <c r="AH61" s="16" t="s">
        <v>7</v>
      </c>
      <c r="AI61" s="16"/>
      <c r="AJ61" s="16"/>
      <c r="AL61" s="16" t="s">
        <v>8</v>
      </c>
      <c r="AM61" s="16"/>
      <c r="AN61" s="16"/>
    </row>
    <row r="62" spans="1:40" s="29" customFormat="1" ht="30" customHeight="1" x14ac:dyDescent="0.25">
      <c r="A62" s="17" t="s">
        <v>9</v>
      </c>
      <c r="B62" s="17" t="s">
        <v>10</v>
      </c>
      <c r="C62" s="18" t="s">
        <v>11</v>
      </c>
      <c r="D62" s="18" t="s">
        <v>12</v>
      </c>
      <c r="E62" s="17" t="s">
        <v>13</v>
      </c>
      <c r="F62" s="19" t="s">
        <v>14</v>
      </c>
      <c r="G62" s="19" t="s">
        <v>15</v>
      </c>
      <c r="H62" s="18" t="s">
        <v>16</v>
      </c>
      <c r="I62" s="20" t="s">
        <v>17</v>
      </c>
      <c r="J62" s="21" t="s">
        <v>18</v>
      </c>
      <c r="K62" s="22"/>
      <c r="L62" s="23" t="s">
        <v>19</v>
      </c>
      <c r="M62" s="24" t="s">
        <v>20</v>
      </c>
      <c r="N62" s="24" t="s">
        <v>21</v>
      </c>
      <c r="O62" s="24" t="s">
        <v>22</v>
      </c>
      <c r="P62" s="24" t="s">
        <v>22</v>
      </c>
      <c r="Q62" s="24" t="s">
        <v>23</v>
      </c>
      <c r="R62" s="24" t="s">
        <v>24</v>
      </c>
      <c r="S62" s="25" t="s">
        <v>25</v>
      </c>
      <c r="T62" s="25" t="s">
        <v>26</v>
      </c>
      <c r="U62" s="26" t="s">
        <v>27</v>
      </c>
      <c r="V62" s="18" t="s">
        <v>18</v>
      </c>
      <c r="W62" s="25" t="s">
        <v>25</v>
      </c>
      <c r="X62" s="25" t="s">
        <v>26</v>
      </c>
      <c r="Y62" s="25" t="s">
        <v>25</v>
      </c>
      <c r="Z62" s="25" t="s">
        <v>26</v>
      </c>
      <c r="AA62" s="13"/>
      <c r="AB62" s="13"/>
      <c r="AC62" s="27"/>
      <c r="AD62" s="25" t="s">
        <v>28</v>
      </c>
      <c r="AE62" s="25" t="s">
        <v>29</v>
      </c>
      <c r="AF62" s="25" t="s">
        <v>30</v>
      </c>
      <c r="AG62" s="15"/>
      <c r="AH62" s="28" t="s">
        <v>31</v>
      </c>
      <c r="AI62" s="28" t="s">
        <v>32</v>
      </c>
      <c r="AJ62" s="28" t="s">
        <v>33</v>
      </c>
      <c r="AK62" s="15"/>
      <c r="AL62" s="28" t="s">
        <v>31</v>
      </c>
      <c r="AM62" s="28" t="s">
        <v>32</v>
      </c>
      <c r="AN62" s="28" t="s">
        <v>34</v>
      </c>
    </row>
    <row r="63" spans="1:40" s="52" customFormat="1" ht="39.950000000000003" customHeight="1" x14ac:dyDescent="0.3">
      <c r="A63" s="30">
        <v>1</v>
      </c>
      <c r="B63" s="31"/>
      <c r="C63" s="56" t="s">
        <v>139</v>
      </c>
      <c r="D63" s="57" t="s">
        <v>140</v>
      </c>
      <c r="E63" s="58" t="s">
        <v>141</v>
      </c>
      <c r="F63" s="34" t="str">
        <f t="shared" ref="F63" si="15">DATEDIF(R63,S63,"y") + DATEDIF(V63,W63,"y") + DATEDIF(X63,Y63,"y") + SUM(AH63) &amp; " años " &amp; DATEDIF(R63,S63,"ym") + DATEDIF(V63,W63,"ym") + DATEDIF(X63,Y63,"ym") + SUM(AI63) - SUM(AM63) &amp; " meses " &amp; DATEDIF(R63,S63,"md") + DATEDIF(V63,W63,"md") + DATEDIF(X63,Y63,"md") - SUM(AN63) &amp; " días"</f>
        <v>34 años 9 meses 19 días</v>
      </c>
      <c r="G63" s="54">
        <v>1</v>
      </c>
      <c r="H63" s="30" t="str">
        <f>DATEDIF(T63,S63,"y") &amp; " años " &amp; DATEDIF(T63,S63,"ym") &amp; " meses " &amp; DATEDIF(T63,S63,"md") &amp; " días"</f>
        <v>63 años 2 meses 11 días</v>
      </c>
      <c r="I63" s="30" t="str">
        <f>DATEDIF(U63,S63,"y") &amp; " años " &amp; DATEDIF(U63,S63,"ym") &amp; " meses " &amp; DATEDIF(U63,S63,"md") &amp; " días"</f>
        <v>8 años 3 meses 7 días</v>
      </c>
      <c r="J63" s="36"/>
      <c r="K63" s="37"/>
      <c r="L63" s="38"/>
      <c r="M63" s="39">
        <f>42907.52</f>
        <v>42907.519999999997</v>
      </c>
      <c r="N63" s="40">
        <f>M63*G63</f>
        <v>42907.519999999997</v>
      </c>
      <c r="O63" s="41"/>
      <c r="P63" s="42" t="s">
        <v>38</v>
      </c>
      <c r="Q63" s="43" t="s">
        <v>39</v>
      </c>
      <c r="R63" s="59">
        <v>32735</v>
      </c>
      <c r="S63" s="59">
        <v>45446</v>
      </c>
      <c r="T63" s="60">
        <v>22363</v>
      </c>
      <c r="U63" s="60">
        <v>42427</v>
      </c>
      <c r="V63" s="46"/>
      <c r="W63" s="46"/>
      <c r="X63" s="46"/>
      <c r="Y63" s="46"/>
      <c r="Z63" s="47"/>
      <c r="AA63" s="47"/>
      <c r="AB63" s="47"/>
      <c r="AC63" s="48"/>
      <c r="AD63" s="49" t="s">
        <v>45</v>
      </c>
      <c r="AE63" s="50" t="s">
        <v>41</v>
      </c>
      <c r="AF63" s="51" t="s">
        <v>42</v>
      </c>
      <c r="AH63" s="49"/>
      <c r="AI63" s="49"/>
      <c r="AJ63" s="49"/>
      <c r="AL63" s="49"/>
      <c r="AM63" s="49"/>
      <c r="AN63" s="49"/>
    </row>
    <row r="64" spans="1:40" s="52" customFormat="1" ht="39.950000000000003" customHeight="1" x14ac:dyDescent="0.3">
      <c r="A64" s="30">
        <v>2</v>
      </c>
      <c r="B64" s="31"/>
      <c r="C64" s="32" t="s">
        <v>142</v>
      </c>
      <c r="D64" s="32" t="s">
        <v>143</v>
      </c>
      <c r="E64" s="33" t="s">
        <v>144</v>
      </c>
      <c r="F64" s="34" t="str">
        <f t="shared" ref="F64:F77" si="16">DATEDIF(R64,S64,"y") + DATEDIF(V64,W64,"y") + DATEDIF(X64,Y64,"y") + SUM(AH64) &amp; " años " &amp; DATEDIF(R64,S64,"ym") + DATEDIF(V64,W64,"ym") + DATEDIF(X64,Y64,"ym") + SUM(AI64) - SUM(AM64) &amp; " meses " &amp; DATEDIF(R64,S64,"md") + DATEDIF(V64,W64,"md") + DATEDIF(X64,Y64,"md") - SUM(AN64) &amp; " días"</f>
        <v>34 años 4 meses 2 días</v>
      </c>
      <c r="G64" s="54">
        <v>0.97</v>
      </c>
      <c r="H64" s="30" t="str">
        <f t="shared" ref="H64:H74" si="17">DATEDIF(T64,S64,"y") &amp; " años " &amp; DATEDIF(T64,S64,"ym") &amp; " meses " &amp; DATEDIF(T64,S64,"md") &amp; " días"</f>
        <v>53 años 0 meses 21 días</v>
      </c>
      <c r="I64" s="30" t="str">
        <f t="shared" ref="I64:I74" si="18">DATEDIF(U64,S64,"y") &amp; " años " &amp; DATEDIF(U64,S64,"ym") &amp; " meses " &amp; DATEDIF(U64,S64,"md") &amp; " días"</f>
        <v>4 años 3 meses 7 días</v>
      </c>
      <c r="J64" s="36"/>
      <c r="K64" s="37"/>
      <c r="L64" s="38"/>
      <c r="M64" s="39">
        <v>35615.53</v>
      </c>
      <c r="N64" s="40">
        <f t="shared" ref="N64:N73" si="19">M64*G64</f>
        <v>34547.064099999996</v>
      </c>
      <c r="O64" s="41"/>
      <c r="P64" s="42" t="s">
        <v>38</v>
      </c>
      <c r="Q64" s="43" t="s">
        <v>39</v>
      </c>
      <c r="R64" s="44">
        <v>32905</v>
      </c>
      <c r="S64" s="59">
        <v>45446</v>
      </c>
      <c r="T64" s="44">
        <v>26066</v>
      </c>
      <c r="U64" s="44">
        <v>43888</v>
      </c>
      <c r="V64" s="46"/>
      <c r="W64" s="46"/>
      <c r="X64" s="46"/>
      <c r="Y64" s="46"/>
      <c r="Z64" s="47"/>
      <c r="AA64" s="47"/>
      <c r="AB64" s="47"/>
      <c r="AC64" s="48"/>
      <c r="AD64" s="49" t="s">
        <v>45</v>
      </c>
      <c r="AE64" s="50" t="s">
        <v>41</v>
      </c>
      <c r="AF64" s="51" t="s">
        <v>42</v>
      </c>
      <c r="AH64" s="49"/>
      <c r="AI64" s="49"/>
      <c r="AJ64" s="49"/>
      <c r="AL64" s="49"/>
      <c r="AM64" s="49"/>
      <c r="AN64" s="49"/>
    </row>
    <row r="65" spans="1:40" s="52" customFormat="1" ht="39.950000000000003" customHeight="1" x14ac:dyDescent="0.3">
      <c r="A65" s="30">
        <v>3</v>
      </c>
      <c r="B65" s="31"/>
      <c r="C65" s="32" t="s">
        <v>142</v>
      </c>
      <c r="D65" s="32" t="s">
        <v>145</v>
      </c>
      <c r="E65" s="33" t="s">
        <v>146</v>
      </c>
      <c r="F65" s="34" t="str">
        <f t="shared" si="16"/>
        <v>34 años 4 meses 2 días</v>
      </c>
      <c r="G65" s="54">
        <v>0.97</v>
      </c>
      <c r="H65" s="30" t="str">
        <f t="shared" si="17"/>
        <v>60 años 7 meses 28 días</v>
      </c>
      <c r="I65" s="30" t="str">
        <f t="shared" si="18"/>
        <v>5 años 3 meses 7 días</v>
      </c>
      <c r="J65" s="36"/>
      <c r="K65" s="37"/>
      <c r="L65" s="38"/>
      <c r="M65" s="39">
        <f>39234.81</f>
        <v>39234.81</v>
      </c>
      <c r="N65" s="40">
        <f t="shared" si="19"/>
        <v>38057.765699999996</v>
      </c>
      <c r="O65" s="41"/>
      <c r="P65" s="42" t="s">
        <v>38</v>
      </c>
      <c r="Q65" s="43" t="s">
        <v>39</v>
      </c>
      <c r="R65" s="44">
        <v>32905</v>
      </c>
      <c r="S65" s="59">
        <v>45446</v>
      </c>
      <c r="T65" s="44">
        <v>23290</v>
      </c>
      <c r="U65" s="44">
        <v>43523</v>
      </c>
      <c r="V65" s="46"/>
      <c r="W65" s="46"/>
      <c r="X65" s="46"/>
      <c r="Y65" s="46"/>
      <c r="Z65" s="47"/>
      <c r="AA65" s="47"/>
      <c r="AB65" s="47"/>
      <c r="AC65" s="48"/>
      <c r="AD65" s="49" t="s">
        <v>40</v>
      </c>
      <c r="AE65" s="50" t="s">
        <v>41</v>
      </c>
      <c r="AF65" s="51" t="s">
        <v>42</v>
      </c>
      <c r="AH65" s="49"/>
      <c r="AI65" s="49"/>
      <c r="AJ65" s="49"/>
      <c r="AL65" s="49"/>
      <c r="AM65" s="49"/>
      <c r="AN65" s="49"/>
    </row>
    <row r="66" spans="1:40" s="52" customFormat="1" ht="39.950000000000003" customHeight="1" x14ac:dyDescent="0.3">
      <c r="A66" s="30">
        <v>4</v>
      </c>
      <c r="B66" s="31"/>
      <c r="C66" s="32" t="s">
        <v>142</v>
      </c>
      <c r="D66" s="32" t="s">
        <v>147</v>
      </c>
      <c r="E66" s="33" t="s">
        <v>148</v>
      </c>
      <c r="F66" s="34" t="str">
        <f t="shared" si="16"/>
        <v>34 años 4 meses 26 días</v>
      </c>
      <c r="G66" s="54">
        <v>0.97</v>
      </c>
      <c r="H66" s="30" t="str">
        <f t="shared" si="17"/>
        <v>53 años 3 meses 22 días</v>
      </c>
      <c r="I66" s="30" t="str">
        <f t="shared" si="18"/>
        <v>5 años 3 meses 7 días</v>
      </c>
      <c r="J66" s="36"/>
      <c r="K66" s="37"/>
      <c r="L66" s="38"/>
      <c r="M66" s="39">
        <f>39234.81</f>
        <v>39234.81</v>
      </c>
      <c r="N66" s="40">
        <f t="shared" si="19"/>
        <v>38057.765699999996</v>
      </c>
      <c r="O66" s="41"/>
      <c r="P66" s="42" t="s">
        <v>38</v>
      </c>
      <c r="Q66" s="43" t="s">
        <v>39</v>
      </c>
      <c r="R66" s="44">
        <v>32881</v>
      </c>
      <c r="S66" s="59">
        <v>45446</v>
      </c>
      <c r="T66" s="44">
        <v>25976</v>
      </c>
      <c r="U66" s="44">
        <v>43523</v>
      </c>
      <c r="V66" s="46"/>
      <c r="W66" s="46"/>
      <c r="X66" s="46"/>
      <c r="Y66" s="46"/>
      <c r="Z66" s="47"/>
      <c r="AA66" s="47"/>
      <c r="AB66" s="47"/>
      <c r="AC66" s="48"/>
      <c r="AD66" s="49" t="s">
        <v>40</v>
      </c>
      <c r="AE66" s="50" t="s">
        <v>41</v>
      </c>
      <c r="AF66" s="51" t="s">
        <v>42</v>
      </c>
      <c r="AH66" s="49"/>
      <c r="AI66" s="49"/>
      <c r="AJ66" s="49"/>
      <c r="AL66" s="49"/>
      <c r="AM66" s="49"/>
      <c r="AN66" s="49"/>
    </row>
    <row r="67" spans="1:40" s="52" customFormat="1" ht="39.950000000000003" customHeight="1" x14ac:dyDescent="0.3">
      <c r="A67" s="30">
        <v>5</v>
      </c>
      <c r="B67" s="31"/>
      <c r="C67" s="32" t="s">
        <v>149</v>
      </c>
      <c r="D67" s="32" t="s">
        <v>150</v>
      </c>
      <c r="E67" s="33" t="s">
        <v>151</v>
      </c>
      <c r="F67" s="34" t="str">
        <f t="shared" si="16"/>
        <v>31 años 4 meses 2 días</v>
      </c>
      <c r="G67" s="54">
        <v>0.88</v>
      </c>
      <c r="H67" s="30" t="str">
        <f t="shared" si="17"/>
        <v>57 años 7 meses 1 días</v>
      </c>
      <c r="I67" s="30" t="str">
        <f t="shared" si="18"/>
        <v>5 años 3 meses 7 días</v>
      </c>
      <c r="J67" s="36"/>
      <c r="K67" s="37"/>
      <c r="L67" s="38"/>
      <c r="M67" s="39">
        <f>35615.52</f>
        <v>35615.519999999997</v>
      </c>
      <c r="N67" s="40">
        <f t="shared" si="19"/>
        <v>31341.657599999999</v>
      </c>
      <c r="O67" s="41"/>
      <c r="P67" s="42" t="s">
        <v>38</v>
      </c>
      <c r="Q67" s="43" t="s">
        <v>39</v>
      </c>
      <c r="R67" s="44">
        <v>34001</v>
      </c>
      <c r="S67" s="45">
        <v>45446</v>
      </c>
      <c r="T67" s="44">
        <v>24413</v>
      </c>
      <c r="U67" s="44">
        <v>43523</v>
      </c>
      <c r="V67" s="46"/>
      <c r="W67" s="46"/>
      <c r="X67" s="46"/>
      <c r="Y67" s="46"/>
      <c r="Z67" s="47"/>
      <c r="AA67" s="47"/>
      <c r="AB67" s="47"/>
      <c r="AC67" s="48"/>
      <c r="AD67" s="49" t="s">
        <v>45</v>
      </c>
      <c r="AE67" s="50" t="s">
        <v>41</v>
      </c>
      <c r="AF67" s="51" t="s">
        <v>42</v>
      </c>
      <c r="AH67" s="49"/>
      <c r="AI67" s="49"/>
      <c r="AJ67" s="49"/>
      <c r="AL67" s="49"/>
      <c r="AM67" s="49"/>
      <c r="AN67" s="49"/>
    </row>
    <row r="68" spans="1:40" s="52" customFormat="1" ht="39.950000000000003" customHeight="1" x14ac:dyDescent="0.3">
      <c r="A68" s="30">
        <v>6</v>
      </c>
      <c r="B68" s="31"/>
      <c r="C68" s="32" t="s">
        <v>152</v>
      </c>
      <c r="D68" s="32" t="s">
        <v>153</v>
      </c>
      <c r="E68" s="33" t="s">
        <v>154</v>
      </c>
      <c r="F68" s="34" t="str">
        <f t="shared" si="16"/>
        <v>29 años 9 meses 2 días</v>
      </c>
      <c r="G68" s="54">
        <v>0.85</v>
      </c>
      <c r="H68" s="30" t="str">
        <f t="shared" si="17"/>
        <v>47 años 2 meses 3 días</v>
      </c>
      <c r="I68" s="30" t="str">
        <f t="shared" si="18"/>
        <v>4 años 3 meses 7 días</v>
      </c>
      <c r="J68" s="36"/>
      <c r="K68" s="37"/>
      <c r="L68" s="38"/>
      <c r="M68" s="39">
        <f>32541.78+8000</f>
        <v>40541.78</v>
      </c>
      <c r="N68" s="40">
        <f t="shared" si="19"/>
        <v>34460.512999999999</v>
      </c>
      <c r="O68" s="41"/>
      <c r="P68" s="42" t="s">
        <v>38</v>
      </c>
      <c r="Q68" s="43" t="s">
        <v>39</v>
      </c>
      <c r="R68" s="44">
        <v>34578</v>
      </c>
      <c r="S68" s="45">
        <v>45446</v>
      </c>
      <c r="T68" s="44">
        <v>28215</v>
      </c>
      <c r="U68" s="44">
        <v>43888</v>
      </c>
      <c r="V68" s="46"/>
      <c r="W68" s="46"/>
      <c r="X68" s="46"/>
      <c r="Y68" s="46"/>
      <c r="Z68" s="47"/>
      <c r="AA68" s="47"/>
      <c r="AB68" s="47"/>
      <c r="AC68" s="48"/>
      <c r="AD68" s="49" t="s">
        <v>45</v>
      </c>
      <c r="AE68" s="50" t="s">
        <v>41</v>
      </c>
      <c r="AF68" s="51" t="s">
        <v>42</v>
      </c>
      <c r="AH68" s="49"/>
      <c r="AI68" s="49"/>
      <c r="AJ68" s="49"/>
      <c r="AL68" s="49"/>
      <c r="AM68" s="49"/>
      <c r="AN68" s="49"/>
    </row>
    <row r="69" spans="1:40" s="52" customFormat="1" ht="39.950000000000003" customHeight="1" x14ac:dyDescent="0.3">
      <c r="A69" s="30">
        <v>7</v>
      </c>
      <c r="B69" s="31"/>
      <c r="C69" s="32" t="s">
        <v>152</v>
      </c>
      <c r="D69" s="32" t="s">
        <v>155</v>
      </c>
      <c r="E69" s="33" t="s">
        <v>156</v>
      </c>
      <c r="F69" s="34" t="str">
        <f t="shared" si="16"/>
        <v>29 años 4 meses 2 días</v>
      </c>
      <c r="G69" s="54">
        <v>0.82499999999999996</v>
      </c>
      <c r="H69" s="30" t="str">
        <f t="shared" si="17"/>
        <v>47 años 0 meses 24 días</v>
      </c>
      <c r="I69" s="30" t="str">
        <f t="shared" si="18"/>
        <v>4 años 3 meses 7 días</v>
      </c>
      <c r="J69" s="36"/>
      <c r="K69" s="37"/>
      <c r="L69" s="38"/>
      <c r="M69" s="39">
        <f>32541.77</f>
        <v>32541.77</v>
      </c>
      <c r="N69" s="40">
        <f t="shared" si="19"/>
        <v>26846.96025</v>
      </c>
      <c r="O69" s="41"/>
      <c r="P69" s="42" t="s">
        <v>38</v>
      </c>
      <c r="Q69" s="43" t="s">
        <v>39</v>
      </c>
      <c r="R69" s="44">
        <v>34731</v>
      </c>
      <c r="S69" s="45">
        <v>45446</v>
      </c>
      <c r="T69" s="44">
        <v>28255</v>
      </c>
      <c r="U69" s="44">
        <v>43888</v>
      </c>
      <c r="V69" s="46"/>
      <c r="W69" s="46"/>
      <c r="X69" s="46"/>
      <c r="Y69" s="46"/>
      <c r="Z69" s="47"/>
      <c r="AA69" s="47"/>
      <c r="AB69" s="47"/>
      <c r="AC69" s="48"/>
      <c r="AD69" s="49" t="s">
        <v>82</v>
      </c>
      <c r="AE69" s="50" t="s">
        <v>41</v>
      </c>
      <c r="AF69" s="51" t="s">
        <v>42</v>
      </c>
      <c r="AH69" s="49"/>
      <c r="AI69" s="49"/>
      <c r="AJ69" s="49"/>
      <c r="AL69" s="49"/>
      <c r="AM69" s="49"/>
      <c r="AN69" s="49"/>
    </row>
    <row r="70" spans="1:40" s="52" customFormat="1" ht="39.950000000000003" customHeight="1" x14ac:dyDescent="0.3">
      <c r="A70" s="30">
        <v>8</v>
      </c>
      <c r="B70" s="31"/>
      <c r="C70" s="32" t="s">
        <v>152</v>
      </c>
      <c r="D70" s="32" t="s">
        <v>157</v>
      </c>
      <c r="E70" s="33" t="s">
        <v>158</v>
      </c>
      <c r="F70" s="34" t="str">
        <f t="shared" si="16"/>
        <v>29 años 0 meses 2 días</v>
      </c>
      <c r="G70" s="54">
        <v>0.82499999999999996</v>
      </c>
      <c r="H70" s="30" t="str">
        <f t="shared" si="17"/>
        <v>47 años 4 meses 13 días</v>
      </c>
      <c r="I70" s="30" t="str">
        <f t="shared" si="18"/>
        <v>6 años 3 meses 7 días</v>
      </c>
      <c r="J70" s="36"/>
      <c r="K70" s="37"/>
      <c r="L70" s="38"/>
      <c r="M70" s="39">
        <f>34575.77+8000</f>
        <v>42575.77</v>
      </c>
      <c r="N70" s="40">
        <f t="shared" si="19"/>
        <v>35125.010249999992</v>
      </c>
      <c r="O70" s="41"/>
      <c r="P70" s="42" t="s">
        <v>38</v>
      </c>
      <c r="Q70" s="43" t="s">
        <v>39</v>
      </c>
      <c r="R70" s="44">
        <v>34851</v>
      </c>
      <c r="S70" s="45">
        <v>45446</v>
      </c>
      <c r="T70" s="44">
        <v>28146</v>
      </c>
      <c r="U70" s="44">
        <v>43158</v>
      </c>
      <c r="V70" s="46"/>
      <c r="W70" s="46"/>
      <c r="X70" s="46"/>
      <c r="Y70" s="46"/>
      <c r="Z70" s="47"/>
      <c r="AA70" s="47"/>
      <c r="AB70" s="47"/>
      <c r="AC70" s="48"/>
      <c r="AD70" s="49" t="s">
        <v>45</v>
      </c>
      <c r="AE70" s="50" t="s">
        <v>41</v>
      </c>
      <c r="AF70" s="51" t="s">
        <v>42</v>
      </c>
      <c r="AH70" s="49"/>
      <c r="AI70" s="49"/>
      <c r="AJ70" s="49"/>
      <c r="AL70" s="49"/>
      <c r="AM70" s="49"/>
      <c r="AN70" s="49"/>
    </row>
    <row r="71" spans="1:40" s="52" customFormat="1" ht="39.950000000000003" customHeight="1" x14ac:dyDescent="0.3">
      <c r="A71" s="30">
        <v>9</v>
      </c>
      <c r="B71" s="31"/>
      <c r="C71" s="32" t="s">
        <v>152</v>
      </c>
      <c r="D71" s="32" t="s">
        <v>159</v>
      </c>
      <c r="E71" s="33" t="s">
        <v>160</v>
      </c>
      <c r="F71" s="34" t="str">
        <f t="shared" si="16"/>
        <v>28 años 10 meses 2 días</v>
      </c>
      <c r="G71" s="54">
        <v>0.82499999999999996</v>
      </c>
      <c r="H71" s="30" t="str">
        <f t="shared" si="17"/>
        <v>46 años 8 meses 16 días</v>
      </c>
      <c r="I71" s="30" t="str">
        <f t="shared" si="18"/>
        <v>8 años 3 meses 7 días</v>
      </c>
      <c r="J71" s="36"/>
      <c r="K71" s="37"/>
      <c r="L71" s="38"/>
      <c r="M71" s="39">
        <f>34575.77</f>
        <v>34575.769999999997</v>
      </c>
      <c r="N71" s="40">
        <f t="shared" si="19"/>
        <v>28525.010249999996</v>
      </c>
      <c r="O71" s="41"/>
      <c r="P71" s="42" t="s">
        <v>38</v>
      </c>
      <c r="Q71" s="43" t="s">
        <v>39</v>
      </c>
      <c r="R71" s="44">
        <v>34912</v>
      </c>
      <c r="S71" s="45">
        <v>45446</v>
      </c>
      <c r="T71" s="44">
        <v>28386</v>
      </c>
      <c r="U71" s="44">
        <v>42427</v>
      </c>
      <c r="V71" s="46"/>
      <c r="W71" s="46"/>
      <c r="X71" s="46"/>
      <c r="Y71" s="46"/>
      <c r="Z71" s="47"/>
      <c r="AA71" s="47"/>
      <c r="AB71" s="47"/>
      <c r="AC71" s="48"/>
      <c r="AD71" s="49" t="s">
        <v>129</v>
      </c>
      <c r="AE71" s="50" t="s">
        <v>41</v>
      </c>
      <c r="AF71" s="51" t="s">
        <v>42</v>
      </c>
      <c r="AH71" s="49"/>
      <c r="AI71" s="49"/>
      <c r="AJ71" s="49"/>
      <c r="AL71" s="49"/>
      <c r="AM71" s="49"/>
      <c r="AN71" s="49"/>
    </row>
    <row r="72" spans="1:40" s="52" customFormat="1" ht="39.950000000000003" customHeight="1" x14ac:dyDescent="0.3">
      <c r="A72" s="30">
        <v>10</v>
      </c>
      <c r="B72" s="31"/>
      <c r="C72" s="32" t="s">
        <v>152</v>
      </c>
      <c r="D72" s="32" t="s">
        <v>161</v>
      </c>
      <c r="E72" s="33" t="s">
        <v>162</v>
      </c>
      <c r="F72" s="34" t="str">
        <f t="shared" si="16"/>
        <v>29 años 1 meses 2 días</v>
      </c>
      <c r="G72" s="54">
        <v>0.82499999999999996</v>
      </c>
      <c r="H72" s="30" t="str">
        <f t="shared" si="17"/>
        <v>48 años 7 meses 30 días</v>
      </c>
      <c r="I72" s="30" t="str">
        <f t="shared" si="18"/>
        <v>4 años 3 meses 7 días</v>
      </c>
      <c r="J72" s="36"/>
      <c r="K72" s="37"/>
      <c r="L72" s="38"/>
      <c r="M72" s="39">
        <f>32541.77+8000</f>
        <v>40541.770000000004</v>
      </c>
      <c r="N72" s="40">
        <f t="shared" si="19"/>
        <v>33446.960250000004</v>
      </c>
      <c r="O72" s="41"/>
      <c r="P72" s="42" t="s">
        <v>38</v>
      </c>
      <c r="Q72" s="43" t="s">
        <v>39</v>
      </c>
      <c r="R72" s="44">
        <v>34820</v>
      </c>
      <c r="S72" s="45">
        <v>45446</v>
      </c>
      <c r="T72" s="44">
        <v>27671</v>
      </c>
      <c r="U72" s="44">
        <v>43888</v>
      </c>
      <c r="V72" s="46"/>
      <c r="W72" s="46"/>
      <c r="X72" s="46"/>
      <c r="Y72" s="46"/>
      <c r="Z72" s="47"/>
      <c r="AA72" s="47"/>
      <c r="AB72" s="47"/>
      <c r="AC72" s="48"/>
      <c r="AD72" s="49" t="s">
        <v>129</v>
      </c>
      <c r="AE72" s="50" t="s">
        <v>41</v>
      </c>
      <c r="AF72" s="51" t="s">
        <v>42</v>
      </c>
      <c r="AH72" s="49"/>
      <c r="AI72" s="49"/>
      <c r="AJ72" s="49"/>
      <c r="AL72" s="49"/>
      <c r="AM72" s="49"/>
      <c r="AN72" s="49"/>
    </row>
    <row r="73" spans="1:40" s="52" customFormat="1" ht="39.950000000000003" customHeight="1" x14ac:dyDescent="0.3">
      <c r="A73" s="30">
        <v>11</v>
      </c>
      <c r="B73" s="31"/>
      <c r="C73" s="32" t="s">
        <v>152</v>
      </c>
      <c r="D73" s="32" t="s">
        <v>163</v>
      </c>
      <c r="E73" s="33" t="s">
        <v>164</v>
      </c>
      <c r="F73" s="34" t="str">
        <f t="shared" si="16"/>
        <v>29 años 11 meses 2 días</v>
      </c>
      <c r="G73" s="54">
        <v>0.85</v>
      </c>
      <c r="H73" s="30" t="str">
        <f t="shared" si="17"/>
        <v>51 años 5 meses 24 días</v>
      </c>
      <c r="I73" s="30" t="str">
        <f t="shared" si="18"/>
        <v>7 años 3 meses 7 días</v>
      </c>
      <c r="J73" s="36"/>
      <c r="K73" s="37"/>
      <c r="L73" s="38"/>
      <c r="M73" s="39">
        <f>34575.78</f>
        <v>34575.78</v>
      </c>
      <c r="N73" s="40">
        <f t="shared" si="19"/>
        <v>29389.412999999997</v>
      </c>
      <c r="O73" s="41"/>
      <c r="P73" s="42" t="s">
        <v>38</v>
      </c>
      <c r="Q73" s="43" t="s">
        <v>39</v>
      </c>
      <c r="R73" s="44">
        <v>34516</v>
      </c>
      <c r="S73" s="45">
        <v>45446</v>
      </c>
      <c r="T73" s="44">
        <v>26643</v>
      </c>
      <c r="U73" s="44">
        <v>42793</v>
      </c>
      <c r="V73" s="46"/>
      <c r="W73" s="46"/>
      <c r="X73" s="46"/>
      <c r="Y73" s="46"/>
      <c r="Z73" s="47"/>
      <c r="AA73" s="47"/>
      <c r="AB73" s="47"/>
      <c r="AC73" s="48"/>
      <c r="AD73" s="49" t="s">
        <v>40</v>
      </c>
      <c r="AE73" s="50" t="s">
        <v>41</v>
      </c>
      <c r="AF73" s="51" t="s">
        <v>42</v>
      </c>
      <c r="AH73" s="49"/>
      <c r="AI73" s="49"/>
      <c r="AJ73" s="49"/>
      <c r="AL73" s="49"/>
      <c r="AM73" s="49"/>
      <c r="AN73" s="49"/>
    </row>
    <row r="74" spans="1:40" s="52" customFormat="1" ht="39.950000000000003" customHeight="1" x14ac:dyDescent="0.3">
      <c r="A74" s="30">
        <v>12</v>
      </c>
      <c r="B74" s="31"/>
      <c r="C74" s="32" t="s">
        <v>165</v>
      </c>
      <c r="D74" s="32" t="s">
        <v>166</v>
      </c>
      <c r="E74" s="33" t="s">
        <v>167</v>
      </c>
      <c r="F74" s="34" t="str">
        <f t="shared" si="16"/>
        <v>22 años 3 meses 2 días</v>
      </c>
      <c r="G74" s="54">
        <v>0.65</v>
      </c>
      <c r="H74" s="30" t="str">
        <f t="shared" si="17"/>
        <v>52 años 10 meses 10 días</v>
      </c>
      <c r="I74" s="30" t="str">
        <f t="shared" si="18"/>
        <v>7 años 3 meses 7 días</v>
      </c>
      <c r="J74" s="36"/>
      <c r="K74" s="37"/>
      <c r="L74" s="38"/>
      <c r="M74" s="39">
        <f>32541.77</f>
        <v>32541.77</v>
      </c>
      <c r="N74" s="40">
        <f>M74*G74</f>
        <v>21152.1505</v>
      </c>
      <c r="O74" s="41"/>
      <c r="P74" s="42" t="s">
        <v>38</v>
      </c>
      <c r="Q74" s="43" t="s">
        <v>39</v>
      </c>
      <c r="R74" s="44">
        <v>37316</v>
      </c>
      <c r="S74" s="45">
        <v>45446</v>
      </c>
      <c r="T74" s="44">
        <v>26138</v>
      </c>
      <c r="U74" s="44">
        <v>42793</v>
      </c>
      <c r="V74" s="46"/>
      <c r="W74" s="46"/>
      <c r="X74" s="46"/>
      <c r="Y74" s="46"/>
      <c r="Z74" s="47"/>
      <c r="AA74" s="47"/>
      <c r="AB74" s="47"/>
      <c r="AC74" s="48"/>
      <c r="AD74" s="49" t="s">
        <v>49</v>
      </c>
      <c r="AE74" s="50" t="s">
        <v>41</v>
      </c>
      <c r="AF74" s="51" t="s">
        <v>42</v>
      </c>
      <c r="AH74" s="49"/>
      <c r="AI74" s="49"/>
      <c r="AJ74" s="49"/>
      <c r="AL74" s="49"/>
      <c r="AM74" s="49"/>
      <c r="AN74" s="49"/>
    </row>
    <row r="75" spans="1:40" s="52" customFormat="1" ht="39.950000000000003" customHeight="1" x14ac:dyDescent="0.3">
      <c r="A75" s="30">
        <v>13</v>
      </c>
      <c r="B75" s="30"/>
      <c r="C75" s="56" t="s">
        <v>165</v>
      </c>
      <c r="D75" s="57" t="s">
        <v>168</v>
      </c>
      <c r="E75" s="58" t="s">
        <v>169</v>
      </c>
      <c r="F75" s="34" t="str">
        <f t="shared" si="16"/>
        <v>25 años 3 meses 2 días</v>
      </c>
      <c r="G75" s="54">
        <v>1</v>
      </c>
      <c r="H75" s="30" t="str">
        <f>DATEDIF(T75,S75,"y") &amp; " años " &amp; DATEDIF(T75,S75,"ym") &amp; " meses " &amp; DATEDIF(T75,S75,"md") &amp; " días"</f>
        <v>64 años 0 meses 18 días</v>
      </c>
      <c r="I75" s="30" t="str">
        <f>DATEDIF(U75,S75,"y") &amp; " años " &amp; DATEDIF(U75,S75,"ym") &amp; " meses " &amp; DATEDIF(U75,S75,"md") &amp; " días"</f>
        <v>6 años 3 meses 7 días</v>
      </c>
      <c r="J75" s="36"/>
      <c r="K75" s="37"/>
      <c r="L75" s="38"/>
      <c r="M75" s="40">
        <v>32541.78</v>
      </c>
      <c r="N75" s="40">
        <f>M75*G75</f>
        <v>32541.78</v>
      </c>
      <c r="O75" s="41"/>
      <c r="P75" s="42" t="s">
        <v>58</v>
      </c>
      <c r="Q75" s="43" t="s">
        <v>75</v>
      </c>
      <c r="R75" s="59">
        <v>36220</v>
      </c>
      <c r="S75" s="59">
        <v>45446</v>
      </c>
      <c r="T75" s="60">
        <v>22052</v>
      </c>
      <c r="U75" s="60">
        <v>43158</v>
      </c>
      <c r="V75" s="46"/>
      <c r="W75" s="46"/>
      <c r="X75" s="46"/>
      <c r="Y75" s="46"/>
      <c r="Z75" s="61"/>
      <c r="AA75" s="61"/>
      <c r="AB75" s="61"/>
      <c r="AC75" s="48"/>
      <c r="AD75" s="49" t="s">
        <v>40</v>
      </c>
      <c r="AE75" s="50" t="s">
        <v>41</v>
      </c>
      <c r="AF75" s="51" t="s">
        <v>42</v>
      </c>
      <c r="AH75" s="49"/>
      <c r="AI75" s="49"/>
      <c r="AJ75" s="49"/>
      <c r="AL75" s="49"/>
      <c r="AM75" s="49"/>
      <c r="AN75" s="49"/>
    </row>
    <row r="76" spans="1:40" s="52" customFormat="1" ht="39.950000000000003" customHeight="1" x14ac:dyDescent="0.3">
      <c r="A76" s="30">
        <v>14</v>
      </c>
      <c r="B76" s="30"/>
      <c r="C76" s="56" t="s">
        <v>165</v>
      </c>
      <c r="D76" s="57" t="s">
        <v>170</v>
      </c>
      <c r="E76" s="58" t="s">
        <v>171</v>
      </c>
      <c r="F76" s="34" t="str">
        <f t="shared" si="16"/>
        <v>27 años 1 meses 28 días</v>
      </c>
      <c r="G76" s="54">
        <v>1</v>
      </c>
      <c r="H76" s="30" t="str">
        <f>DATEDIF(T76,S76,"y") &amp; " años " &amp; DATEDIF(T76,S76,"ym") &amp; " meses " &amp; DATEDIF(T76,S76,"md") &amp; " días"</f>
        <v>48 años 1 meses 8 días</v>
      </c>
      <c r="I76" s="30" t="str">
        <f>DATEDIF(U76,S76,"y") &amp; " años " &amp; DATEDIF(U76,S76,"ym") &amp; " meses " &amp; DATEDIF(U76,S76,"md") &amp; " días"</f>
        <v>8 años 3 meses 7 días</v>
      </c>
      <c r="J76" s="36"/>
      <c r="K76" s="37"/>
      <c r="L76" s="38"/>
      <c r="M76" s="40">
        <v>32541.78</v>
      </c>
      <c r="N76" s="40">
        <f>M76*G76</f>
        <v>32541.78</v>
      </c>
      <c r="O76" s="41"/>
      <c r="P76" s="42" t="s">
        <v>58</v>
      </c>
      <c r="Q76" s="43" t="s">
        <v>75</v>
      </c>
      <c r="R76" s="59">
        <v>36617</v>
      </c>
      <c r="S76" s="59">
        <v>45446</v>
      </c>
      <c r="T76" s="60">
        <v>27876</v>
      </c>
      <c r="U76" s="60">
        <v>42427</v>
      </c>
      <c r="V76" s="46">
        <v>34731</v>
      </c>
      <c r="W76" s="46">
        <v>35822</v>
      </c>
      <c r="X76" s="46"/>
      <c r="Y76" s="46"/>
      <c r="Z76" s="61"/>
      <c r="AA76" s="61"/>
      <c r="AB76" s="61"/>
      <c r="AC76" s="48"/>
      <c r="AD76" s="49" t="s">
        <v>40</v>
      </c>
      <c r="AE76" s="50" t="s">
        <v>41</v>
      </c>
      <c r="AF76" s="51" t="s">
        <v>42</v>
      </c>
      <c r="AH76" s="49">
        <v>1</v>
      </c>
      <c r="AI76" s="49"/>
      <c r="AJ76" s="49"/>
      <c r="AL76" s="49"/>
      <c r="AM76" s="49">
        <v>12</v>
      </c>
      <c r="AN76" s="49"/>
    </row>
    <row r="77" spans="1:40" s="52" customFormat="1" ht="39.950000000000003" customHeight="1" x14ac:dyDescent="0.3">
      <c r="A77" s="30">
        <v>15</v>
      </c>
      <c r="B77" s="30"/>
      <c r="C77" s="56" t="s">
        <v>99</v>
      </c>
      <c r="D77" s="57" t="s">
        <v>172</v>
      </c>
      <c r="E77" s="58" t="s">
        <v>173</v>
      </c>
      <c r="F77" s="34" t="str">
        <f t="shared" si="16"/>
        <v>26 años 10 meses 2 días</v>
      </c>
      <c r="G77" s="54">
        <v>1</v>
      </c>
      <c r="H77" s="30" t="str">
        <f>DATEDIF(T77,S77,"y") &amp; " años " &amp; DATEDIF(T77,S77,"ym") &amp; " meses " &amp; DATEDIF(T77,S77,"md") &amp; " días"</f>
        <v>50 años 11 meses 7 días</v>
      </c>
      <c r="I77" s="30" t="str">
        <f>DATEDIF(U77,S77,"y") &amp; " años " &amp; DATEDIF(U77,S77,"ym") &amp; " meses " &amp; DATEDIF(U77,S77,"md") &amp; " días"</f>
        <v>12 años 3 meses 7 días</v>
      </c>
      <c r="J77" s="36" t="s">
        <v>18</v>
      </c>
      <c r="K77" s="37" t="s">
        <v>18</v>
      </c>
      <c r="L77" s="38"/>
      <c r="M77" s="40">
        <f>31510.28</f>
        <v>31510.28</v>
      </c>
      <c r="N77" s="40">
        <f>M77*G77</f>
        <v>31510.28</v>
      </c>
      <c r="O77" s="41"/>
      <c r="P77" s="42" t="s">
        <v>58</v>
      </c>
      <c r="Q77" s="43" t="s">
        <v>75</v>
      </c>
      <c r="R77" s="59">
        <v>35643</v>
      </c>
      <c r="S77" s="59">
        <v>45446</v>
      </c>
      <c r="T77" s="60">
        <v>26842</v>
      </c>
      <c r="U77" s="60">
        <v>40966</v>
      </c>
      <c r="V77" s="46"/>
      <c r="W77" s="46"/>
      <c r="X77" s="46"/>
      <c r="Y77" s="46"/>
      <c r="Z77" s="61"/>
      <c r="AA77" s="61"/>
      <c r="AB77" s="61"/>
      <c r="AC77" s="48"/>
      <c r="AD77" s="49" t="s">
        <v>40</v>
      </c>
      <c r="AE77" s="50" t="s">
        <v>41</v>
      </c>
      <c r="AF77" s="51" t="s">
        <v>42</v>
      </c>
      <c r="AH77" s="49"/>
      <c r="AI77" s="49"/>
      <c r="AJ77" s="49"/>
      <c r="AL77" s="49"/>
      <c r="AM77" s="49"/>
      <c r="AN77" s="49"/>
    </row>
    <row r="78" spans="1:40" s="52" customFormat="1" ht="39.950000000000003" customHeight="1" x14ac:dyDescent="0.3">
      <c r="A78" s="30">
        <v>16</v>
      </c>
      <c r="B78" s="31"/>
      <c r="C78" s="32" t="s">
        <v>174</v>
      </c>
      <c r="D78" s="32" t="s">
        <v>175</v>
      </c>
      <c r="E78" s="33" t="s">
        <v>176</v>
      </c>
      <c r="F78" s="34" t="str">
        <f>DATEDIF(R78,S78,"y") + DATEDIF(V78,W78,"y") + DATEDIF(X78,Y78,"y") + SUM(AH78) &amp; " años " &amp; DATEDIF(R78,S78,"ym") + DATEDIF(V78,W78,"ym") + DATEDIF(X78,Y78,"ym") + SUM(AI78) - SUM(AM78) &amp; " meses " &amp; DATEDIF(R78,S78,"md") + DATEDIF(V78,W78,"md") + DATEDIF(X78,Y78,"md") - SUM(AN78) &amp; " días"</f>
        <v>21 años 11 meses 7 días</v>
      </c>
      <c r="G78" s="54">
        <v>0.65</v>
      </c>
      <c r="H78" s="30" t="str">
        <f>DATEDIF(T78,S78,"y") &amp; " años " &amp; DATEDIF(T78,S78,"ym") &amp; " meses " &amp; DATEDIF(T78,S78,"md") &amp; " días"</f>
        <v>75 años 4 meses 2 días</v>
      </c>
      <c r="I78" s="30"/>
      <c r="J78" s="36"/>
      <c r="K78" s="37"/>
      <c r="L78" s="38"/>
      <c r="M78" s="39">
        <v>17052.71</v>
      </c>
      <c r="N78" s="40">
        <f>M78*G78</f>
        <v>11084.261500000001</v>
      </c>
      <c r="O78" s="41"/>
      <c r="P78" s="42" t="s">
        <v>133</v>
      </c>
      <c r="Q78" s="43" t="s">
        <v>177</v>
      </c>
      <c r="R78" s="44">
        <v>38596</v>
      </c>
      <c r="S78" s="45">
        <v>45350</v>
      </c>
      <c r="T78" s="44">
        <v>17832</v>
      </c>
      <c r="U78" s="44"/>
      <c r="V78" s="46">
        <v>36708</v>
      </c>
      <c r="W78" s="46">
        <v>37966</v>
      </c>
      <c r="X78" s="46"/>
      <c r="Y78" s="46"/>
      <c r="Z78" s="47"/>
      <c r="AA78" s="47"/>
      <c r="AB78" s="47"/>
      <c r="AC78" s="48"/>
      <c r="AD78" s="49" t="s">
        <v>40</v>
      </c>
      <c r="AE78" s="50" t="s">
        <v>41</v>
      </c>
      <c r="AF78" s="51" t="s">
        <v>42</v>
      </c>
      <c r="AH78" s="49"/>
      <c r="AI78" s="49">
        <v>1</v>
      </c>
      <c r="AJ78" s="49"/>
      <c r="AL78" s="49"/>
      <c r="AM78" s="49"/>
      <c r="AN78" s="49">
        <v>30</v>
      </c>
    </row>
    <row r="79" spans="1:40" ht="12.75" customHeight="1" x14ac:dyDescent="0.25"/>
    <row r="80" spans="1:40" s="12" customFormat="1" x14ac:dyDescent="0.25">
      <c r="A80" s="9" t="s">
        <v>178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10"/>
      <c r="S80" s="11"/>
      <c r="T80" s="11"/>
      <c r="Z80" s="13"/>
      <c r="AA80" s="13"/>
      <c r="AB80" s="13"/>
      <c r="AD80" s="14"/>
      <c r="AG80" s="15"/>
      <c r="AH80" s="16" t="s">
        <v>7</v>
      </c>
      <c r="AI80" s="16"/>
      <c r="AJ80" s="16"/>
      <c r="AL80" s="16" t="s">
        <v>8</v>
      </c>
      <c r="AM80" s="16"/>
      <c r="AN80" s="16"/>
    </row>
    <row r="81" spans="1:40" s="29" customFormat="1" ht="30" customHeight="1" x14ac:dyDescent="0.25">
      <c r="A81" s="17" t="s">
        <v>9</v>
      </c>
      <c r="B81" s="17" t="s">
        <v>10</v>
      </c>
      <c r="C81" s="18" t="s">
        <v>11</v>
      </c>
      <c r="D81" s="18" t="s">
        <v>12</v>
      </c>
      <c r="E81" s="17" t="s">
        <v>13</v>
      </c>
      <c r="F81" s="19" t="s">
        <v>14</v>
      </c>
      <c r="G81" s="19" t="s">
        <v>15</v>
      </c>
      <c r="H81" s="18" t="s">
        <v>16</v>
      </c>
      <c r="I81" s="20" t="s">
        <v>17</v>
      </c>
      <c r="J81" s="21" t="s">
        <v>18</v>
      </c>
      <c r="K81" s="22"/>
      <c r="L81" s="23" t="s">
        <v>19</v>
      </c>
      <c r="M81" s="24" t="s">
        <v>20</v>
      </c>
      <c r="N81" s="24" t="s">
        <v>21</v>
      </c>
      <c r="O81" s="24" t="s">
        <v>22</v>
      </c>
      <c r="P81" s="24" t="s">
        <v>22</v>
      </c>
      <c r="Q81" s="24" t="s">
        <v>23</v>
      </c>
      <c r="R81" s="24" t="s">
        <v>24</v>
      </c>
      <c r="S81" s="25" t="s">
        <v>25</v>
      </c>
      <c r="T81" s="25" t="s">
        <v>26</v>
      </c>
      <c r="U81" s="26" t="s">
        <v>27</v>
      </c>
      <c r="V81" s="18" t="s">
        <v>18</v>
      </c>
      <c r="W81" s="25" t="s">
        <v>25</v>
      </c>
      <c r="X81" s="25" t="s">
        <v>26</v>
      </c>
      <c r="Y81" s="25" t="s">
        <v>25</v>
      </c>
      <c r="Z81" s="25" t="s">
        <v>26</v>
      </c>
      <c r="AA81" s="13"/>
      <c r="AB81" s="13"/>
      <c r="AC81" s="27"/>
      <c r="AD81" s="25" t="s">
        <v>28</v>
      </c>
      <c r="AE81" s="25" t="s">
        <v>29</v>
      </c>
      <c r="AF81" s="25" t="s">
        <v>30</v>
      </c>
      <c r="AG81" s="15"/>
      <c r="AH81" s="28" t="s">
        <v>31</v>
      </c>
      <c r="AI81" s="28" t="s">
        <v>32</v>
      </c>
      <c r="AJ81" s="28" t="s">
        <v>33</v>
      </c>
      <c r="AK81" s="15"/>
      <c r="AL81" s="28" t="s">
        <v>31</v>
      </c>
      <c r="AM81" s="28" t="s">
        <v>32</v>
      </c>
      <c r="AN81" s="28" t="s">
        <v>34</v>
      </c>
    </row>
    <row r="82" spans="1:40" s="52" customFormat="1" ht="39.950000000000003" customHeight="1" x14ac:dyDescent="0.3">
      <c r="A82" s="30">
        <v>1</v>
      </c>
      <c r="B82" s="30"/>
      <c r="C82" s="32" t="s">
        <v>35</v>
      </c>
      <c r="D82" s="32" t="s">
        <v>179</v>
      </c>
      <c r="E82" s="53" t="s">
        <v>180</v>
      </c>
      <c r="F82" s="34" t="str">
        <f t="shared" ref="F82" si="20">DATEDIF(R82,S82,"y") + DATEDIF(V82,W82,"y") + DATEDIF(X82,Y82,"y") + SUM(AH82) &amp; " años " &amp; DATEDIF(R82,S82,"ym") + DATEDIF(V82,W82,"ym") + DATEDIF(X82,Y82,"ym") + SUM(AI82) - SUM(AM82) &amp; " meses " &amp; DATEDIF(R82,S82,"md") + DATEDIF(V82,W82,"md") + DATEDIF(X82,Y82,"md") - SUM(AN82) &amp; " días"</f>
        <v>33 años 4 meses 24 días</v>
      </c>
      <c r="G82" s="54">
        <v>1</v>
      </c>
      <c r="H82" s="30" t="str">
        <f t="shared" ref="H82:H97" si="21">DATEDIF(T82,S82,"y") &amp; " años " &amp; DATEDIF(T82,S82,"ym") &amp; " meses " &amp; DATEDIF(T82,S82,"md") &amp; " días"</f>
        <v>52 años 2 meses 24 días</v>
      </c>
      <c r="I82" s="30" t="str">
        <f t="shared" ref="I82:I97" si="22">DATEDIF(U82,S82,"y") &amp; " años " &amp; DATEDIF(U82,S82,"ym") &amp; " meses " &amp; DATEDIF(U82,S82,"md") &amp; " días"</f>
        <v>13 años 3 meses 2 días</v>
      </c>
      <c r="J82" s="36" t="s">
        <v>18</v>
      </c>
      <c r="K82" s="37"/>
      <c r="L82" s="38"/>
      <c r="M82" s="55">
        <f>50275.72+25000</f>
        <v>75275.72</v>
      </c>
      <c r="N82" s="40">
        <f t="shared" ref="N82:N97" si="23">M82*G82</f>
        <v>75275.72</v>
      </c>
      <c r="O82" s="41"/>
      <c r="P82" s="42" t="s">
        <v>38</v>
      </c>
      <c r="Q82" s="43" t="s">
        <v>39</v>
      </c>
      <c r="R82" s="44">
        <v>33248</v>
      </c>
      <c r="S82" s="45">
        <v>45446</v>
      </c>
      <c r="T82" s="44">
        <v>26368</v>
      </c>
      <c r="U82" s="44">
        <v>40603</v>
      </c>
      <c r="V82" s="46"/>
      <c r="W82" s="46"/>
      <c r="X82" s="46"/>
      <c r="Y82" s="46"/>
      <c r="Z82" s="95"/>
      <c r="AA82" s="47"/>
      <c r="AB82" s="47"/>
      <c r="AC82" s="48"/>
      <c r="AD82" s="49" t="s">
        <v>45</v>
      </c>
      <c r="AE82" s="50" t="s">
        <v>41</v>
      </c>
      <c r="AF82" s="51" t="s">
        <v>42</v>
      </c>
      <c r="AH82" s="49"/>
      <c r="AI82" s="49"/>
      <c r="AJ82" s="49"/>
      <c r="AL82" s="49"/>
      <c r="AM82" s="49"/>
      <c r="AN82" s="49"/>
    </row>
    <row r="83" spans="1:40" s="52" customFormat="1" ht="39.950000000000003" customHeight="1" x14ac:dyDescent="0.3">
      <c r="A83" s="30">
        <v>2</v>
      </c>
      <c r="B83" s="30"/>
      <c r="C83" s="32" t="s">
        <v>46</v>
      </c>
      <c r="D83" s="32" t="s">
        <v>181</v>
      </c>
      <c r="E83" s="33" t="s">
        <v>182</v>
      </c>
      <c r="F83" s="34" t="str">
        <f t="shared" ref="F83:F113" si="24">DATEDIF(R83,S83,"y") + DATEDIF(V83,W83,"y") + DATEDIF(X83,Y83,"y") + SUM(AH83) &amp; " años " &amp; DATEDIF(R83,S83,"ym") + DATEDIF(V83,W83,"ym") + DATEDIF(X83,Y83,"ym") + SUM(AI83) - SUM(AM83) &amp; " meses " &amp; DATEDIF(R83,S83,"md") + DATEDIF(V83,W83,"md") + DATEDIF(X83,Y83,"md") - SUM(AN83) &amp; " días"</f>
        <v>23 años 4 meses 22 días</v>
      </c>
      <c r="G83" s="35">
        <v>0.67500000000000004</v>
      </c>
      <c r="H83" s="30" t="str">
        <f t="shared" si="21"/>
        <v>43 años 6 meses 19 días</v>
      </c>
      <c r="I83" s="30" t="str">
        <f t="shared" si="22"/>
        <v>5 años 3 meses 7 días</v>
      </c>
      <c r="J83" s="36"/>
      <c r="K83" s="37"/>
      <c r="L83" s="38"/>
      <c r="M83" s="39">
        <v>70000</v>
      </c>
      <c r="N83" s="40">
        <f t="shared" si="23"/>
        <v>47250</v>
      </c>
      <c r="O83" s="41"/>
      <c r="P83" s="42" t="s">
        <v>38</v>
      </c>
      <c r="Q83" s="43" t="s">
        <v>39</v>
      </c>
      <c r="R83" s="44">
        <v>36903</v>
      </c>
      <c r="S83" s="45">
        <v>45446</v>
      </c>
      <c r="T83" s="44">
        <v>29540</v>
      </c>
      <c r="U83" s="44">
        <v>43523</v>
      </c>
      <c r="V83" s="46"/>
      <c r="W83" s="46"/>
      <c r="X83" s="46"/>
      <c r="Y83" s="46"/>
      <c r="Z83" s="95"/>
      <c r="AA83" s="47"/>
      <c r="AB83" s="47"/>
      <c r="AC83" s="48"/>
      <c r="AD83" s="49" t="s">
        <v>82</v>
      </c>
      <c r="AE83" s="50" t="s">
        <v>41</v>
      </c>
      <c r="AF83" s="51" t="s">
        <v>42</v>
      </c>
      <c r="AH83" s="49"/>
      <c r="AI83" s="49"/>
      <c r="AJ83" s="49"/>
      <c r="AL83" s="49"/>
      <c r="AM83" s="49"/>
      <c r="AN83" s="49"/>
    </row>
    <row r="84" spans="1:40" s="52" customFormat="1" ht="39.950000000000003" customHeight="1" x14ac:dyDescent="0.3">
      <c r="A84" s="30">
        <v>3</v>
      </c>
      <c r="B84" s="30"/>
      <c r="C84" s="32" t="s">
        <v>46</v>
      </c>
      <c r="D84" s="32" t="s">
        <v>183</v>
      </c>
      <c r="E84" s="53" t="s">
        <v>184</v>
      </c>
      <c r="F84" s="34" t="str">
        <f t="shared" si="24"/>
        <v>35 años 2 meses 2 días</v>
      </c>
      <c r="G84" s="54">
        <v>1</v>
      </c>
      <c r="H84" s="30" t="str">
        <f t="shared" si="21"/>
        <v>55 años 10 meses 13 días</v>
      </c>
      <c r="I84" s="30" t="str">
        <f t="shared" si="22"/>
        <v>6 años 3 meses 2 días</v>
      </c>
      <c r="J84" s="36"/>
      <c r="K84" s="37"/>
      <c r="L84" s="38"/>
      <c r="M84" s="55">
        <f>42907.52</f>
        <v>42907.519999999997</v>
      </c>
      <c r="N84" s="40">
        <f t="shared" si="23"/>
        <v>42907.519999999997</v>
      </c>
      <c r="O84" s="41"/>
      <c r="P84" s="42" t="s">
        <v>38</v>
      </c>
      <c r="Q84" s="43" t="s">
        <v>39</v>
      </c>
      <c r="R84" s="44">
        <v>32599</v>
      </c>
      <c r="S84" s="45">
        <v>45446</v>
      </c>
      <c r="T84" s="44">
        <v>25040</v>
      </c>
      <c r="U84" s="44">
        <v>43160</v>
      </c>
      <c r="V84" s="46"/>
      <c r="W84" s="46"/>
      <c r="X84" s="46"/>
      <c r="Y84" s="46"/>
      <c r="Z84" s="47"/>
      <c r="AA84" s="47"/>
      <c r="AB84" s="47"/>
      <c r="AC84" s="48"/>
      <c r="AD84" s="49" t="s">
        <v>40</v>
      </c>
      <c r="AE84" s="50" t="s">
        <v>41</v>
      </c>
      <c r="AF84" s="51" t="s">
        <v>42</v>
      </c>
      <c r="AH84" s="49"/>
      <c r="AI84" s="49"/>
      <c r="AJ84" s="49"/>
      <c r="AL84" s="49"/>
      <c r="AM84" s="49"/>
      <c r="AN84" s="49"/>
    </row>
    <row r="85" spans="1:40" s="52" customFormat="1" ht="39.950000000000003" customHeight="1" x14ac:dyDescent="0.3">
      <c r="A85" s="30">
        <v>4</v>
      </c>
      <c r="B85" s="30"/>
      <c r="C85" s="32" t="s">
        <v>50</v>
      </c>
      <c r="D85" s="32" t="s">
        <v>185</v>
      </c>
      <c r="E85" s="33" t="s">
        <v>186</v>
      </c>
      <c r="F85" s="34" t="str">
        <f t="shared" si="24"/>
        <v>35 años 7 meses 24 días</v>
      </c>
      <c r="G85" s="54">
        <v>1</v>
      </c>
      <c r="H85" s="30" t="str">
        <f t="shared" si="21"/>
        <v>54 años 1 meses 26 días</v>
      </c>
      <c r="I85" s="30" t="str">
        <f t="shared" si="22"/>
        <v>9 años 3 meses 7 días</v>
      </c>
      <c r="J85" s="36"/>
      <c r="K85" s="37"/>
      <c r="L85" s="38"/>
      <c r="M85" s="55">
        <f>39234.82</f>
        <v>39234.82</v>
      </c>
      <c r="N85" s="40">
        <f t="shared" si="23"/>
        <v>39234.82</v>
      </c>
      <c r="O85" s="41"/>
      <c r="P85" s="42" t="s">
        <v>38</v>
      </c>
      <c r="Q85" s="43" t="s">
        <v>39</v>
      </c>
      <c r="R85" s="44">
        <v>32426</v>
      </c>
      <c r="S85" s="45">
        <v>45446</v>
      </c>
      <c r="T85" s="44">
        <v>25666</v>
      </c>
      <c r="U85" s="44">
        <v>42062</v>
      </c>
      <c r="V85" s="46"/>
      <c r="W85" s="46"/>
      <c r="X85" s="46"/>
      <c r="Y85" s="46"/>
      <c r="Z85" s="47"/>
      <c r="AA85" s="47"/>
      <c r="AB85" s="47"/>
      <c r="AC85" s="48"/>
      <c r="AD85" s="49" t="s">
        <v>45</v>
      </c>
      <c r="AE85" s="50" t="s">
        <v>41</v>
      </c>
      <c r="AF85" s="51" t="s">
        <v>42</v>
      </c>
      <c r="AH85" s="49"/>
      <c r="AI85" s="49"/>
      <c r="AJ85" s="49"/>
      <c r="AL85" s="49"/>
      <c r="AM85" s="49"/>
      <c r="AN85" s="49"/>
    </row>
    <row r="86" spans="1:40" s="52" customFormat="1" ht="39.950000000000003" customHeight="1" x14ac:dyDescent="0.3">
      <c r="A86" s="30">
        <v>5</v>
      </c>
      <c r="B86" s="30"/>
      <c r="C86" s="32" t="s">
        <v>50</v>
      </c>
      <c r="D86" s="32" t="s">
        <v>187</v>
      </c>
      <c r="E86" s="33" t="s">
        <v>188</v>
      </c>
      <c r="F86" s="34" t="str">
        <f t="shared" si="24"/>
        <v>35 años 9 meses 9 días</v>
      </c>
      <c r="G86" s="35">
        <v>1</v>
      </c>
      <c r="H86" s="30" t="str">
        <f t="shared" si="21"/>
        <v>55 años 3 meses 10 días</v>
      </c>
      <c r="I86" s="30" t="str">
        <f t="shared" si="22"/>
        <v>4 años 3 meses 7 días</v>
      </c>
      <c r="J86" s="36"/>
      <c r="K86" s="37"/>
      <c r="L86" s="38"/>
      <c r="M86" s="55">
        <f>35615.53</f>
        <v>35615.53</v>
      </c>
      <c r="N86" s="40">
        <f t="shared" si="23"/>
        <v>35615.53</v>
      </c>
      <c r="O86" s="41"/>
      <c r="P86" s="42" t="s">
        <v>38</v>
      </c>
      <c r="Q86" s="43" t="s">
        <v>39</v>
      </c>
      <c r="R86" s="44">
        <v>32380</v>
      </c>
      <c r="S86" s="45">
        <v>45446</v>
      </c>
      <c r="T86" s="44">
        <v>25258</v>
      </c>
      <c r="U86" s="44">
        <v>43888</v>
      </c>
      <c r="V86" s="46"/>
      <c r="W86" s="46"/>
      <c r="X86" s="46"/>
      <c r="Y86" s="46"/>
      <c r="Z86" s="47"/>
      <c r="AA86" s="47"/>
      <c r="AB86" s="47"/>
      <c r="AC86" s="48"/>
      <c r="AD86" s="49" t="s">
        <v>40</v>
      </c>
      <c r="AE86" s="50" t="s">
        <v>41</v>
      </c>
      <c r="AF86" s="51" t="s">
        <v>42</v>
      </c>
      <c r="AH86" s="49"/>
      <c r="AI86" s="49"/>
      <c r="AJ86" s="49"/>
      <c r="AL86" s="49"/>
      <c r="AM86" s="49"/>
      <c r="AN86" s="49"/>
    </row>
    <row r="87" spans="1:40" s="52" customFormat="1" ht="39.950000000000003" customHeight="1" x14ac:dyDescent="0.3">
      <c r="A87" s="30">
        <v>6</v>
      </c>
      <c r="B87" s="30"/>
      <c r="C87" s="32" t="s">
        <v>50</v>
      </c>
      <c r="D87" s="32" t="s">
        <v>189</v>
      </c>
      <c r="E87" s="33" t="s">
        <v>190</v>
      </c>
      <c r="F87" s="34" t="str">
        <f t="shared" si="24"/>
        <v>35 años 2 meses 2 días</v>
      </c>
      <c r="G87" s="35">
        <v>1</v>
      </c>
      <c r="H87" s="30" t="str">
        <f t="shared" si="21"/>
        <v>53 años 11 meses 0 días</v>
      </c>
      <c r="I87" s="30" t="str">
        <f t="shared" si="22"/>
        <v>5 años 3 meses 7 días</v>
      </c>
      <c r="J87" s="36"/>
      <c r="K87" s="37"/>
      <c r="L87" s="38"/>
      <c r="M87" s="55">
        <f>39234.82</f>
        <v>39234.82</v>
      </c>
      <c r="N87" s="40">
        <f t="shared" si="23"/>
        <v>39234.82</v>
      </c>
      <c r="O87" s="41"/>
      <c r="P87" s="42" t="s">
        <v>38</v>
      </c>
      <c r="Q87" s="43" t="s">
        <v>39</v>
      </c>
      <c r="R87" s="44">
        <v>32599</v>
      </c>
      <c r="S87" s="45">
        <v>45446</v>
      </c>
      <c r="T87" s="44">
        <v>25752</v>
      </c>
      <c r="U87" s="44">
        <v>43523</v>
      </c>
      <c r="V87" s="46"/>
      <c r="W87" s="46"/>
      <c r="X87" s="46"/>
      <c r="Y87" s="46"/>
      <c r="Z87" s="47"/>
      <c r="AA87" s="47"/>
      <c r="AB87" s="47"/>
      <c r="AC87" s="48"/>
      <c r="AD87" s="49" t="s">
        <v>45</v>
      </c>
      <c r="AE87" s="50" t="s">
        <v>41</v>
      </c>
      <c r="AF87" s="51" t="s">
        <v>42</v>
      </c>
      <c r="AH87" s="49"/>
      <c r="AI87" s="49"/>
      <c r="AJ87" s="49"/>
      <c r="AL87" s="49"/>
      <c r="AM87" s="49"/>
      <c r="AN87" s="49"/>
    </row>
    <row r="88" spans="1:40" s="52" customFormat="1" ht="39.950000000000003" customHeight="1" x14ac:dyDescent="0.3">
      <c r="A88" s="30">
        <v>7</v>
      </c>
      <c r="B88" s="30"/>
      <c r="C88" s="32" t="s">
        <v>50</v>
      </c>
      <c r="D88" s="32" t="s">
        <v>191</v>
      </c>
      <c r="E88" s="33" t="s">
        <v>192</v>
      </c>
      <c r="F88" s="34" t="str">
        <f t="shared" si="24"/>
        <v>24 años 2 meses 2 días</v>
      </c>
      <c r="G88" s="35">
        <v>0.7</v>
      </c>
      <c r="H88" s="30" t="str">
        <f t="shared" si="21"/>
        <v>41 años 1 meses 8 días</v>
      </c>
      <c r="I88" s="30" t="str">
        <f t="shared" si="22"/>
        <v>5 años 3 meses 7 días</v>
      </c>
      <c r="J88" s="36"/>
      <c r="K88" s="37"/>
      <c r="L88" s="38"/>
      <c r="M88" s="55">
        <v>70000</v>
      </c>
      <c r="N88" s="40">
        <f t="shared" si="23"/>
        <v>49000</v>
      </c>
      <c r="O88" s="41"/>
      <c r="P88" s="42" t="s">
        <v>38</v>
      </c>
      <c r="Q88" s="43" t="s">
        <v>39</v>
      </c>
      <c r="R88" s="44">
        <v>36617</v>
      </c>
      <c r="S88" s="45">
        <v>45446</v>
      </c>
      <c r="T88" s="44">
        <v>30432</v>
      </c>
      <c r="U88" s="44">
        <v>43523</v>
      </c>
      <c r="V88" s="46"/>
      <c r="W88" s="46"/>
      <c r="X88" s="46"/>
      <c r="Y88" s="46"/>
      <c r="Z88" s="47"/>
      <c r="AA88" s="47"/>
      <c r="AB88" s="47"/>
      <c r="AC88" s="48"/>
      <c r="AD88" s="49" t="s">
        <v>49</v>
      </c>
      <c r="AE88" s="50" t="s">
        <v>41</v>
      </c>
      <c r="AF88" s="51" t="s">
        <v>42</v>
      </c>
      <c r="AH88" s="49"/>
      <c r="AI88" s="49"/>
      <c r="AJ88" s="49"/>
      <c r="AL88" s="49"/>
      <c r="AM88" s="49"/>
      <c r="AN88" s="49"/>
    </row>
    <row r="89" spans="1:40" s="52" customFormat="1" ht="39.950000000000003" customHeight="1" x14ac:dyDescent="0.3">
      <c r="A89" s="30">
        <v>8</v>
      </c>
      <c r="B89" s="30"/>
      <c r="C89" s="32" t="s">
        <v>50</v>
      </c>
      <c r="D89" s="32" t="s">
        <v>193</v>
      </c>
      <c r="E89" s="53" t="s">
        <v>194</v>
      </c>
      <c r="F89" s="34" t="str">
        <f t="shared" si="24"/>
        <v>35 años 2 meses 2 días</v>
      </c>
      <c r="G89" s="54">
        <v>1</v>
      </c>
      <c r="H89" s="30" t="str">
        <f t="shared" si="21"/>
        <v>55 años 11 meses 24 días</v>
      </c>
      <c r="I89" s="30" t="str">
        <f t="shared" si="22"/>
        <v>4 años 3 meses 7 días</v>
      </c>
      <c r="J89" s="36"/>
      <c r="K89" s="37"/>
      <c r="L89" s="38"/>
      <c r="M89" s="55">
        <f>35615.53</f>
        <v>35615.53</v>
      </c>
      <c r="N89" s="40">
        <f t="shared" si="23"/>
        <v>35615.53</v>
      </c>
      <c r="O89" s="41"/>
      <c r="P89" s="42" t="s">
        <v>38</v>
      </c>
      <c r="Q89" s="43" t="s">
        <v>39</v>
      </c>
      <c r="R89" s="44">
        <v>32599</v>
      </c>
      <c r="S89" s="45">
        <v>45446</v>
      </c>
      <c r="T89" s="44">
        <v>24999</v>
      </c>
      <c r="U89" s="44">
        <v>43888</v>
      </c>
      <c r="V89" s="46"/>
      <c r="W89" s="46"/>
      <c r="X89" s="46"/>
      <c r="Y89" s="46"/>
      <c r="Z89" s="47"/>
      <c r="AA89" s="47"/>
      <c r="AB89" s="47"/>
      <c r="AC89" s="48"/>
      <c r="AD89" s="49" t="s">
        <v>40</v>
      </c>
      <c r="AE89" s="50" t="s">
        <v>41</v>
      </c>
      <c r="AF89" s="51" t="s">
        <v>42</v>
      </c>
      <c r="AH89" s="49"/>
      <c r="AI89" s="49"/>
      <c r="AJ89" s="49"/>
      <c r="AL89" s="49"/>
      <c r="AM89" s="49"/>
      <c r="AN89" s="49"/>
    </row>
    <row r="90" spans="1:40" s="52" customFormat="1" ht="39.950000000000003" customHeight="1" x14ac:dyDescent="0.3">
      <c r="A90" s="30">
        <v>9</v>
      </c>
      <c r="B90" s="30"/>
      <c r="C90" s="32" t="s">
        <v>60</v>
      </c>
      <c r="D90" s="32" t="s">
        <v>195</v>
      </c>
      <c r="E90" s="33" t="s">
        <v>196</v>
      </c>
      <c r="F90" s="34" t="str">
        <f t="shared" si="24"/>
        <v>32 años 8 meses 19 días</v>
      </c>
      <c r="G90" s="54">
        <v>0.94</v>
      </c>
      <c r="H90" s="30" t="str">
        <f t="shared" si="21"/>
        <v>52 años 3 meses 12 días</v>
      </c>
      <c r="I90" s="30" t="str">
        <f t="shared" si="22"/>
        <v>9 años 3 meses 7 días</v>
      </c>
      <c r="J90" s="36"/>
      <c r="K90" s="37"/>
      <c r="L90" s="38"/>
      <c r="M90" s="55">
        <f>35615.52</f>
        <v>35615.519999999997</v>
      </c>
      <c r="N90" s="40">
        <f t="shared" si="23"/>
        <v>33478.588799999998</v>
      </c>
      <c r="O90" s="41"/>
      <c r="P90" s="42" t="s">
        <v>38</v>
      </c>
      <c r="Q90" s="43" t="s">
        <v>39</v>
      </c>
      <c r="R90" s="44">
        <v>33496</v>
      </c>
      <c r="S90" s="45">
        <v>45446</v>
      </c>
      <c r="T90" s="44">
        <v>26351</v>
      </c>
      <c r="U90" s="44">
        <v>42062</v>
      </c>
      <c r="V90" s="46"/>
      <c r="W90" s="46"/>
      <c r="X90" s="46"/>
      <c r="Y90" s="46"/>
      <c r="Z90" s="47"/>
      <c r="AA90" s="47"/>
      <c r="AB90" s="47"/>
      <c r="AC90" s="48"/>
      <c r="AD90" s="49" t="s">
        <v>45</v>
      </c>
      <c r="AE90" s="50" t="s">
        <v>41</v>
      </c>
      <c r="AF90" s="51" t="s">
        <v>42</v>
      </c>
      <c r="AH90" s="49"/>
      <c r="AI90" s="49"/>
      <c r="AJ90" s="49"/>
      <c r="AL90" s="49"/>
      <c r="AM90" s="49"/>
      <c r="AN90" s="49"/>
    </row>
    <row r="91" spans="1:40" s="52" customFormat="1" ht="39.950000000000003" customHeight="1" x14ac:dyDescent="0.3">
      <c r="A91" s="30">
        <v>10</v>
      </c>
      <c r="B91" s="30"/>
      <c r="C91" s="32" t="s">
        <v>60</v>
      </c>
      <c r="D91" s="32" t="s">
        <v>197</v>
      </c>
      <c r="E91" s="33" t="s">
        <v>198</v>
      </c>
      <c r="F91" s="34" t="str">
        <f t="shared" si="24"/>
        <v>32 años 1 meses 14 días</v>
      </c>
      <c r="G91" s="54">
        <v>0.91</v>
      </c>
      <c r="H91" s="30" t="str">
        <f t="shared" si="21"/>
        <v>49 años 10 meses 26 días</v>
      </c>
      <c r="I91" s="30" t="str">
        <f t="shared" si="22"/>
        <v>10 años 8 meses 27 días</v>
      </c>
      <c r="J91" s="36" t="s">
        <v>18</v>
      </c>
      <c r="K91" s="37"/>
      <c r="L91" s="38"/>
      <c r="M91" s="55">
        <f>35615.53</f>
        <v>35615.53</v>
      </c>
      <c r="N91" s="40">
        <f t="shared" si="23"/>
        <v>32410.132300000001</v>
      </c>
      <c r="O91" s="41"/>
      <c r="P91" s="42" t="s">
        <v>38</v>
      </c>
      <c r="Q91" s="43" t="s">
        <v>39</v>
      </c>
      <c r="R91" s="44">
        <v>33714</v>
      </c>
      <c r="S91" s="45">
        <v>45446</v>
      </c>
      <c r="T91" s="44">
        <v>27218</v>
      </c>
      <c r="U91" s="44">
        <v>41524</v>
      </c>
      <c r="V91" s="46"/>
      <c r="W91" s="46"/>
      <c r="X91" s="46"/>
      <c r="Y91" s="46"/>
      <c r="Z91" s="47"/>
      <c r="AA91" s="47"/>
      <c r="AB91" s="47"/>
      <c r="AC91" s="48"/>
      <c r="AD91" s="49" t="s">
        <v>40</v>
      </c>
      <c r="AE91" s="50" t="s">
        <v>41</v>
      </c>
      <c r="AF91" s="51" t="s">
        <v>42</v>
      </c>
      <c r="AH91" s="49"/>
      <c r="AI91" s="49"/>
      <c r="AJ91" s="49"/>
      <c r="AL91" s="49"/>
      <c r="AM91" s="49"/>
      <c r="AN91" s="49"/>
    </row>
    <row r="92" spans="1:40" s="52" customFormat="1" ht="39.950000000000003" customHeight="1" x14ac:dyDescent="0.3">
      <c r="A92" s="30">
        <v>11</v>
      </c>
      <c r="B92" s="30"/>
      <c r="C92" s="32" t="s">
        <v>60</v>
      </c>
      <c r="D92" s="32" t="s">
        <v>199</v>
      </c>
      <c r="E92" s="33" t="s">
        <v>200</v>
      </c>
      <c r="F92" s="34" t="str">
        <f t="shared" si="24"/>
        <v>32 años 8 meses 19 días</v>
      </c>
      <c r="G92" s="54">
        <v>0.94</v>
      </c>
      <c r="H92" s="30" t="str">
        <f t="shared" si="21"/>
        <v>53 años 9 meses 5 días</v>
      </c>
      <c r="I92" s="30" t="str">
        <f t="shared" si="22"/>
        <v>5 años 3 meses 7 días</v>
      </c>
      <c r="J92" s="36"/>
      <c r="K92" s="37"/>
      <c r="L92" s="38"/>
      <c r="M92" s="55">
        <f>35615.52</f>
        <v>35615.519999999997</v>
      </c>
      <c r="N92" s="40">
        <f t="shared" si="23"/>
        <v>33478.588799999998</v>
      </c>
      <c r="O92" s="41"/>
      <c r="P92" s="42" t="s">
        <v>38</v>
      </c>
      <c r="Q92" s="43" t="s">
        <v>39</v>
      </c>
      <c r="R92" s="44">
        <v>33496</v>
      </c>
      <c r="S92" s="45">
        <v>45446</v>
      </c>
      <c r="T92" s="44">
        <v>25809</v>
      </c>
      <c r="U92" s="44">
        <v>43523</v>
      </c>
      <c r="V92" s="46"/>
      <c r="W92" s="46"/>
      <c r="X92" s="46"/>
      <c r="Y92" s="46"/>
      <c r="Z92" s="47"/>
      <c r="AA92" s="47"/>
      <c r="AB92" s="47"/>
      <c r="AC92" s="48"/>
      <c r="AD92" s="49" t="s">
        <v>45</v>
      </c>
      <c r="AE92" s="50" t="s">
        <v>41</v>
      </c>
      <c r="AF92" s="51" t="s">
        <v>42</v>
      </c>
      <c r="AH92" s="49"/>
      <c r="AI92" s="49"/>
      <c r="AJ92" s="49"/>
      <c r="AL92" s="49"/>
      <c r="AM92" s="49"/>
      <c r="AN92" s="49"/>
    </row>
    <row r="93" spans="1:40" s="52" customFormat="1" ht="39.950000000000003" customHeight="1" x14ac:dyDescent="0.3">
      <c r="A93" s="30">
        <v>12</v>
      </c>
      <c r="B93" s="30"/>
      <c r="C93" s="32" t="s">
        <v>60</v>
      </c>
      <c r="D93" s="32" t="s">
        <v>201</v>
      </c>
      <c r="E93" s="33" t="s">
        <v>202</v>
      </c>
      <c r="F93" s="34" t="str">
        <f t="shared" si="24"/>
        <v>32 años 8 meses 19 días</v>
      </c>
      <c r="G93" s="54">
        <v>0.94</v>
      </c>
      <c r="H93" s="30" t="str">
        <f t="shared" si="21"/>
        <v>52 años 7 meses 12 días</v>
      </c>
      <c r="I93" s="30" t="str">
        <f t="shared" si="22"/>
        <v>8 años 3 meses 7 días</v>
      </c>
      <c r="J93" s="36"/>
      <c r="K93" s="37"/>
      <c r="L93" s="38"/>
      <c r="M93" s="55">
        <f>35615.52</f>
        <v>35615.519999999997</v>
      </c>
      <c r="N93" s="40">
        <f t="shared" si="23"/>
        <v>33478.588799999998</v>
      </c>
      <c r="O93" s="41"/>
      <c r="P93" s="42" t="s">
        <v>38</v>
      </c>
      <c r="Q93" s="43" t="s">
        <v>39</v>
      </c>
      <c r="R93" s="44">
        <v>33496</v>
      </c>
      <c r="S93" s="45">
        <v>45446</v>
      </c>
      <c r="T93" s="44">
        <v>26228</v>
      </c>
      <c r="U93" s="44">
        <v>42427</v>
      </c>
      <c r="V93" s="46"/>
      <c r="W93" s="46"/>
      <c r="X93" s="46"/>
      <c r="Y93" s="46"/>
      <c r="Z93" s="47"/>
      <c r="AA93" s="47"/>
      <c r="AB93" s="47"/>
      <c r="AC93" s="48"/>
      <c r="AD93" s="49" t="s">
        <v>40</v>
      </c>
      <c r="AE93" s="50" t="s">
        <v>41</v>
      </c>
      <c r="AF93" s="51" t="s">
        <v>42</v>
      </c>
      <c r="AH93" s="49"/>
      <c r="AI93" s="49"/>
      <c r="AJ93" s="49"/>
      <c r="AL93" s="49"/>
      <c r="AM93" s="49"/>
      <c r="AN93" s="49"/>
    </row>
    <row r="94" spans="1:40" s="52" customFormat="1" ht="39.950000000000003" customHeight="1" x14ac:dyDescent="0.3">
      <c r="A94" s="30">
        <v>13</v>
      </c>
      <c r="B94" s="30"/>
      <c r="C94" s="32" t="s">
        <v>60</v>
      </c>
      <c r="D94" s="32" t="s">
        <v>203</v>
      </c>
      <c r="E94" s="33" t="s">
        <v>204</v>
      </c>
      <c r="F94" s="34" t="str">
        <f t="shared" si="24"/>
        <v>24 años 11 meses 19 días</v>
      </c>
      <c r="G94" s="54">
        <v>0.72499999999999998</v>
      </c>
      <c r="H94" s="30" t="str">
        <f t="shared" si="21"/>
        <v>42 años 5 meses 4 días</v>
      </c>
      <c r="I94" s="30" t="str">
        <f t="shared" si="22"/>
        <v>4 años 3 meses 7 días</v>
      </c>
      <c r="J94" s="36"/>
      <c r="K94" s="37"/>
      <c r="L94" s="38"/>
      <c r="M94" s="55">
        <f>34575.78+8000</f>
        <v>42575.78</v>
      </c>
      <c r="N94" s="40">
        <f t="shared" si="23"/>
        <v>30867.440499999997</v>
      </c>
      <c r="O94" s="41"/>
      <c r="P94" s="42" t="s">
        <v>38</v>
      </c>
      <c r="Q94" s="43" t="s">
        <v>39</v>
      </c>
      <c r="R94" s="44">
        <v>36326</v>
      </c>
      <c r="S94" s="45">
        <v>45446</v>
      </c>
      <c r="T94" s="44">
        <v>29950</v>
      </c>
      <c r="U94" s="44">
        <v>43888</v>
      </c>
      <c r="V94" s="46"/>
      <c r="W94" s="46"/>
      <c r="X94" s="46"/>
      <c r="Y94" s="46"/>
      <c r="Z94" s="47"/>
      <c r="AA94" s="47"/>
      <c r="AB94" s="47"/>
      <c r="AC94" s="48"/>
      <c r="AD94" s="49" t="s">
        <v>49</v>
      </c>
      <c r="AE94" s="50" t="s">
        <v>41</v>
      </c>
      <c r="AF94" s="51" t="s">
        <v>42</v>
      </c>
      <c r="AH94" s="49"/>
      <c r="AI94" s="49"/>
      <c r="AJ94" s="49"/>
      <c r="AL94" s="49"/>
      <c r="AM94" s="49"/>
      <c r="AN94" s="49"/>
    </row>
    <row r="95" spans="1:40" s="52" customFormat="1" ht="39.950000000000003" customHeight="1" x14ac:dyDescent="0.3">
      <c r="A95" s="30">
        <v>14</v>
      </c>
      <c r="B95" s="30"/>
      <c r="C95" s="32" t="s">
        <v>60</v>
      </c>
      <c r="D95" s="32" t="s">
        <v>205</v>
      </c>
      <c r="E95" s="33" t="s">
        <v>206</v>
      </c>
      <c r="F95" s="34" t="str">
        <f t="shared" si="24"/>
        <v>26 años 10 meses 19 días</v>
      </c>
      <c r="G95" s="54">
        <v>0.77500000000000002</v>
      </c>
      <c r="H95" s="30" t="str">
        <f t="shared" si="21"/>
        <v>47 años 1 meses 17 días</v>
      </c>
      <c r="I95" s="30" t="str">
        <f t="shared" si="22"/>
        <v>4 años 3 meses 7 días</v>
      </c>
      <c r="J95" s="36"/>
      <c r="K95" s="37"/>
      <c r="L95" s="38"/>
      <c r="M95" s="55">
        <f>34575.77</f>
        <v>34575.769999999997</v>
      </c>
      <c r="N95" s="40">
        <f t="shared" si="23"/>
        <v>26796.221749999997</v>
      </c>
      <c r="O95" s="41"/>
      <c r="P95" s="42" t="s">
        <v>38</v>
      </c>
      <c r="Q95" s="43" t="s">
        <v>39</v>
      </c>
      <c r="R95" s="44">
        <v>35626</v>
      </c>
      <c r="S95" s="45">
        <v>45446</v>
      </c>
      <c r="T95" s="44">
        <v>28232</v>
      </c>
      <c r="U95" s="44">
        <v>43888</v>
      </c>
      <c r="V95" s="46"/>
      <c r="W95" s="46"/>
      <c r="X95" s="46"/>
      <c r="Y95" s="46"/>
      <c r="Z95" s="47"/>
      <c r="AA95" s="47"/>
      <c r="AB95" s="47"/>
      <c r="AC95" s="48"/>
      <c r="AD95" s="49" t="s">
        <v>129</v>
      </c>
      <c r="AE95" s="50" t="s">
        <v>41</v>
      </c>
      <c r="AF95" s="51" t="s">
        <v>42</v>
      </c>
      <c r="AH95" s="49"/>
      <c r="AI95" s="49"/>
      <c r="AJ95" s="49"/>
      <c r="AL95" s="49"/>
      <c r="AM95" s="49"/>
      <c r="AN95" s="49"/>
    </row>
    <row r="96" spans="1:40" s="52" customFormat="1" ht="39.950000000000003" customHeight="1" x14ac:dyDescent="0.3">
      <c r="A96" s="30">
        <v>15</v>
      </c>
      <c r="B96" s="30"/>
      <c r="C96" s="32" t="s">
        <v>60</v>
      </c>
      <c r="D96" s="32" t="s">
        <v>207</v>
      </c>
      <c r="E96" s="33" t="s">
        <v>208</v>
      </c>
      <c r="F96" s="34" t="str">
        <f t="shared" si="24"/>
        <v>20 años 4 meses 19 días</v>
      </c>
      <c r="G96" s="54">
        <v>0.6</v>
      </c>
      <c r="H96" s="30" t="str">
        <f t="shared" si="21"/>
        <v>37 años 5 meses 3 días</v>
      </c>
      <c r="I96" s="30" t="str">
        <f t="shared" si="22"/>
        <v>3 años 3 meses 7 días</v>
      </c>
      <c r="J96" s="36"/>
      <c r="K96" s="37"/>
      <c r="L96" s="38"/>
      <c r="M96" s="39">
        <v>34575.769999999997</v>
      </c>
      <c r="N96" s="40">
        <f t="shared" si="23"/>
        <v>20745.461999999996</v>
      </c>
      <c r="O96" s="41"/>
      <c r="P96" s="42" t="s">
        <v>38</v>
      </c>
      <c r="Q96" s="43" t="s">
        <v>39</v>
      </c>
      <c r="R96" s="44">
        <v>38001</v>
      </c>
      <c r="S96" s="45">
        <v>45446</v>
      </c>
      <c r="T96" s="44">
        <v>31777</v>
      </c>
      <c r="U96" s="44">
        <v>44254</v>
      </c>
      <c r="V96" s="46"/>
      <c r="W96" s="46"/>
      <c r="X96" s="46"/>
      <c r="Y96" s="46"/>
      <c r="Z96" s="47"/>
      <c r="AA96" s="47"/>
      <c r="AB96" s="47"/>
      <c r="AC96" s="48"/>
      <c r="AD96" s="49" t="s">
        <v>129</v>
      </c>
      <c r="AE96" s="50" t="s">
        <v>41</v>
      </c>
      <c r="AF96" s="51" t="s">
        <v>42</v>
      </c>
      <c r="AH96" s="49"/>
      <c r="AI96" s="49"/>
      <c r="AJ96" s="49"/>
      <c r="AL96" s="49"/>
      <c r="AM96" s="49"/>
      <c r="AN96" s="49"/>
    </row>
    <row r="97" spans="1:40" s="52" customFormat="1" ht="39.950000000000003" customHeight="1" x14ac:dyDescent="0.3">
      <c r="A97" s="30">
        <v>16</v>
      </c>
      <c r="B97" s="30"/>
      <c r="C97" s="32" t="s">
        <v>60</v>
      </c>
      <c r="D97" s="32" t="s">
        <v>209</v>
      </c>
      <c r="E97" s="33" t="s">
        <v>210</v>
      </c>
      <c r="F97" s="34" t="str">
        <f t="shared" si="24"/>
        <v>30 años 9 meses 2 días</v>
      </c>
      <c r="G97" s="54">
        <v>0.88</v>
      </c>
      <c r="H97" s="30" t="str">
        <f t="shared" si="21"/>
        <v>57 años 8 meses 16 días</v>
      </c>
      <c r="I97" s="30" t="str">
        <f t="shared" si="22"/>
        <v>4 años 3 meses 7 días</v>
      </c>
      <c r="J97" s="36"/>
      <c r="K97" s="37"/>
      <c r="L97" s="38"/>
      <c r="M97" s="39">
        <f>34575.77+8000</f>
        <v>42575.77</v>
      </c>
      <c r="N97" s="40">
        <f t="shared" si="23"/>
        <v>37466.677599999995</v>
      </c>
      <c r="O97" s="41"/>
      <c r="P97" s="42" t="s">
        <v>38</v>
      </c>
      <c r="Q97" s="43" t="s">
        <v>39</v>
      </c>
      <c r="R97" s="44">
        <v>34213</v>
      </c>
      <c r="S97" s="45">
        <v>45446</v>
      </c>
      <c r="T97" s="44">
        <v>24368</v>
      </c>
      <c r="U97" s="44">
        <v>43888</v>
      </c>
      <c r="V97" s="46"/>
      <c r="W97" s="46"/>
      <c r="X97" s="46"/>
      <c r="Y97" s="46"/>
      <c r="Z97" s="47"/>
      <c r="AA97" s="47"/>
      <c r="AB97" s="47"/>
      <c r="AC97" s="48"/>
      <c r="AD97" s="49" t="s">
        <v>129</v>
      </c>
      <c r="AE97" s="50" t="s">
        <v>41</v>
      </c>
      <c r="AF97" s="51" t="s">
        <v>42</v>
      </c>
      <c r="AH97" s="49"/>
      <c r="AI97" s="49"/>
      <c r="AJ97" s="49"/>
      <c r="AL97" s="49"/>
      <c r="AM97" s="49"/>
      <c r="AN97" s="49"/>
    </row>
    <row r="98" spans="1:40" s="52" customFormat="1" ht="39.950000000000003" customHeight="1" x14ac:dyDescent="0.3">
      <c r="A98" s="30">
        <v>17</v>
      </c>
      <c r="B98" s="30"/>
      <c r="C98" s="32" t="s">
        <v>60</v>
      </c>
      <c r="D98" s="32" t="s">
        <v>211</v>
      </c>
      <c r="E98" s="33" t="s">
        <v>212</v>
      </c>
      <c r="F98" s="34" t="str">
        <f t="shared" si="24"/>
        <v>35 años 4 meses 29 días</v>
      </c>
      <c r="G98" s="54">
        <v>1</v>
      </c>
      <c r="H98" s="30" t="str">
        <f>DATEDIF(T98,S98,"y") &amp; " años " &amp; DATEDIF(T98,S98,"ym") &amp; " meses " &amp; DATEDIF(T98,S98,"md") &amp; " días"</f>
        <v>58 años 6 meses 0 días</v>
      </c>
      <c r="I98" s="30" t="str">
        <f>DATEDIF(U98,S98,"y") &amp; " años " &amp; DATEDIF(U98,S98,"ym") &amp; " meses " &amp; DATEDIF(U98,S98,"md") &amp; " días"</f>
        <v>9 años 3 meses 7 días</v>
      </c>
      <c r="J98" s="36"/>
      <c r="K98" s="37"/>
      <c r="L98" s="38"/>
      <c r="M98" s="55">
        <f>35615.53</f>
        <v>35615.53</v>
      </c>
      <c r="N98" s="40">
        <f>M98*G98</f>
        <v>35615.53</v>
      </c>
      <c r="O98" s="41"/>
      <c r="P98" s="42" t="s">
        <v>38</v>
      </c>
      <c r="Q98" s="43" t="s">
        <v>39</v>
      </c>
      <c r="R98" s="44">
        <v>32513</v>
      </c>
      <c r="S98" s="45">
        <v>45446</v>
      </c>
      <c r="T98" s="44">
        <v>24079</v>
      </c>
      <c r="U98" s="44">
        <v>42062</v>
      </c>
      <c r="V98" s="46"/>
      <c r="W98" s="46"/>
      <c r="X98" s="46"/>
      <c r="Y98" s="46"/>
      <c r="Z98" s="47"/>
      <c r="AA98" s="47"/>
      <c r="AB98" s="47"/>
      <c r="AC98" s="48"/>
      <c r="AD98" s="49" t="s">
        <v>45</v>
      </c>
      <c r="AE98" s="50" t="s">
        <v>41</v>
      </c>
      <c r="AF98" s="51" t="s">
        <v>42</v>
      </c>
      <c r="AH98" s="49"/>
      <c r="AI98" s="49"/>
      <c r="AJ98" s="49"/>
      <c r="AL98" s="49"/>
      <c r="AM98" s="49"/>
      <c r="AN98" s="49"/>
    </row>
    <row r="99" spans="1:40" s="52" customFormat="1" ht="39.950000000000003" customHeight="1" x14ac:dyDescent="0.3">
      <c r="A99" s="30">
        <v>18</v>
      </c>
      <c r="B99" s="30"/>
      <c r="C99" s="32" t="s">
        <v>76</v>
      </c>
      <c r="D99" s="32" t="s">
        <v>213</v>
      </c>
      <c r="E99" s="33" t="s">
        <v>214</v>
      </c>
      <c r="F99" s="34" t="str">
        <f t="shared" si="24"/>
        <v>28 años 3 meses 2 días</v>
      </c>
      <c r="G99" s="35">
        <v>0.8</v>
      </c>
      <c r="H99" s="30" t="str">
        <f t="shared" ref="H99:H103" si="25">DATEDIF(T99,S99,"y") &amp; " años " &amp; DATEDIF(T99,S99,"ym") &amp; " meses " &amp; DATEDIF(T99,S99,"md") &amp; " días"</f>
        <v>46 años 11 meses 5 días</v>
      </c>
      <c r="I99" s="30" t="str">
        <f t="shared" ref="I99:I103" si="26">DATEDIF(U99,S99,"y") &amp; " años " &amp; DATEDIF(U99,S99,"ym") &amp; " meses " &amp; DATEDIF(U99,S99,"md") &amp; " días"</f>
        <v>8 años 3 meses 7 días</v>
      </c>
      <c r="J99" s="36"/>
      <c r="K99" s="37"/>
      <c r="L99" s="38"/>
      <c r="M99" s="55">
        <v>34575.78</v>
      </c>
      <c r="N99" s="40">
        <f t="shared" ref="N99:N103" si="27">M99*G99</f>
        <v>27660.624</v>
      </c>
      <c r="O99" s="41"/>
      <c r="P99" s="42" t="s">
        <v>38</v>
      </c>
      <c r="Q99" s="43" t="s">
        <v>39</v>
      </c>
      <c r="R99" s="44">
        <v>35125</v>
      </c>
      <c r="S99" s="45">
        <v>45446</v>
      </c>
      <c r="T99" s="44">
        <v>28305</v>
      </c>
      <c r="U99" s="44">
        <v>42427</v>
      </c>
      <c r="V99" s="46"/>
      <c r="W99" s="46"/>
      <c r="X99" s="46"/>
      <c r="Y99" s="46"/>
      <c r="Z99" s="47"/>
      <c r="AA99" s="47"/>
      <c r="AB99" s="47"/>
      <c r="AC99" s="48"/>
      <c r="AD99" s="49" t="s">
        <v>93</v>
      </c>
      <c r="AE99" s="50" t="s">
        <v>41</v>
      </c>
      <c r="AF99" s="51" t="s">
        <v>42</v>
      </c>
      <c r="AH99" s="49"/>
      <c r="AI99" s="49"/>
      <c r="AJ99" s="49"/>
      <c r="AL99" s="49"/>
      <c r="AM99" s="49"/>
      <c r="AN99" s="49"/>
    </row>
    <row r="100" spans="1:40" s="52" customFormat="1" ht="39.950000000000003" customHeight="1" x14ac:dyDescent="0.3">
      <c r="A100" s="30">
        <v>19</v>
      </c>
      <c r="B100" s="30"/>
      <c r="C100" s="32" t="s">
        <v>76</v>
      </c>
      <c r="D100" s="32" t="s">
        <v>215</v>
      </c>
      <c r="E100" s="33" t="s">
        <v>216</v>
      </c>
      <c r="F100" s="34" t="str">
        <f t="shared" si="24"/>
        <v>24 años 2 meses 2 días</v>
      </c>
      <c r="G100" s="35">
        <v>0.7</v>
      </c>
      <c r="H100" s="30" t="str">
        <f t="shared" si="25"/>
        <v>48 años 7 meses 30 días</v>
      </c>
      <c r="I100" s="30" t="str">
        <f t="shared" si="26"/>
        <v>4 años 3 meses 7 días</v>
      </c>
      <c r="J100" s="36"/>
      <c r="K100" s="37"/>
      <c r="L100" s="38"/>
      <c r="M100" s="39">
        <v>32541.77</v>
      </c>
      <c r="N100" s="40">
        <f t="shared" si="27"/>
        <v>22779.238999999998</v>
      </c>
      <c r="O100" s="41"/>
      <c r="P100" s="42" t="s">
        <v>38</v>
      </c>
      <c r="Q100" s="43" t="s">
        <v>39</v>
      </c>
      <c r="R100" s="44">
        <v>36617</v>
      </c>
      <c r="S100" s="45">
        <v>45446</v>
      </c>
      <c r="T100" s="44">
        <v>27671</v>
      </c>
      <c r="U100" s="44">
        <v>43888</v>
      </c>
      <c r="V100" s="46"/>
      <c r="W100" s="46"/>
      <c r="X100" s="46"/>
      <c r="Y100" s="46"/>
      <c r="Z100" s="47"/>
      <c r="AA100" s="47"/>
      <c r="AB100" s="47"/>
      <c r="AC100" s="48"/>
      <c r="AD100" s="49" t="s">
        <v>93</v>
      </c>
      <c r="AE100" s="50" t="s">
        <v>41</v>
      </c>
      <c r="AF100" s="51" t="s">
        <v>42</v>
      </c>
      <c r="AH100" s="49"/>
      <c r="AI100" s="49"/>
      <c r="AJ100" s="49"/>
      <c r="AL100" s="49"/>
      <c r="AM100" s="49"/>
      <c r="AN100" s="49"/>
    </row>
    <row r="101" spans="1:40" s="52" customFormat="1" ht="39.950000000000003" customHeight="1" x14ac:dyDescent="0.3">
      <c r="A101" s="30">
        <v>20</v>
      </c>
      <c r="B101" s="30"/>
      <c r="C101" s="32" t="s">
        <v>76</v>
      </c>
      <c r="D101" s="32" t="s">
        <v>217</v>
      </c>
      <c r="E101" s="33" t="s">
        <v>218</v>
      </c>
      <c r="F101" s="34" t="str">
        <f t="shared" si="24"/>
        <v>26 años 6 meses 4 días</v>
      </c>
      <c r="G101" s="35">
        <v>0.77500000000000002</v>
      </c>
      <c r="H101" s="30" t="str">
        <f t="shared" si="25"/>
        <v>47 años 8 meses 21 días</v>
      </c>
      <c r="I101" s="30" t="str">
        <f t="shared" si="26"/>
        <v>6 años 3 meses 2 días</v>
      </c>
      <c r="J101" s="36"/>
      <c r="K101" s="37"/>
      <c r="L101" s="38"/>
      <c r="M101" s="39">
        <v>34575.769999999997</v>
      </c>
      <c r="N101" s="40">
        <f t="shared" si="27"/>
        <v>26796.221749999997</v>
      </c>
      <c r="O101" s="41"/>
      <c r="P101" s="42" t="s">
        <v>38</v>
      </c>
      <c r="Q101" s="43" t="s">
        <v>39</v>
      </c>
      <c r="R101" s="44">
        <v>35947</v>
      </c>
      <c r="S101" s="45">
        <v>45446</v>
      </c>
      <c r="T101" s="44">
        <v>28016</v>
      </c>
      <c r="U101" s="44">
        <v>43160</v>
      </c>
      <c r="V101" s="46">
        <v>35096</v>
      </c>
      <c r="W101" s="46">
        <v>35280</v>
      </c>
      <c r="X101" s="46"/>
      <c r="Y101" s="46"/>
      <c r="Z101" s="47"/>
      <c r="AA101" s="47"/>
      <c r="AB101" s="47"/>
      <c r="AC101" s="48"/>
      <c r="AD101" s="49" t="s">
        <v>93</v>
      </c>
      <c r="AE101" s="50" t="s">
        <v>41</v>
      </c>
      <c r="AF101" s="51" t="s">
        <v>42</v>
      </c>
      <c r="AH101" s="49"/>
      <c r="AI101" s="49"/>
      <c r="AJ101" s="49"/>
      <c r="AL101" s="49"/>
      <c r="AM101" s="49"/>
      <c r="AN101" s="49"/>
    </row>
    <row r="102" spans="1:40" s="52" customFormat="1" ht="39.950000000000003" customHeight="1" x14ac:dyDescent="0.3">
      <c r="A102" s="30">
        <v>21</v>
      </c>
      <c r="B102" s="30"/>
      <c r="C102" s="32" t="s">
        <v>76</v>
      </c>
      <c r="D102" s="32" t="s">
        <v>219</v>
      </c>
      <c r="E102" s="33" t="s">
        <v>220</v>
      </c>
      <c r="F102" s="34" t="str">
        <f t="shared" si="24"/>
        <v>26 años 4 meses 19 días</v>
      </c>
      <c r="G102" s="35">
        <v>0.75</v>
      </c>
      <c r="H102" s="30" t="str">
        <f t="shared" si="25"/>
        <v>46 años 5 meses 8 días</v>
      </c>
      <c r="I102" s="30" t="str">
        <f t="shared" si="26"/>
        <v>8 años 3 meses 7 días</v>
      </c>
      <c r="J102" s="36"/>
      <c r="K102" s="37"/>
      <c r="L102" s="38"/>
      <c r="M102" s="39">
        <f>34575.77+8000</f>
        <v>42575.77</v>
      </c>
      <c r="N102" s="40">
        <f t="shared" si="27"/>
        <v>31931.827499999999</v>
      </c>
      <c r="O102" s="41"/>
      <c r="P102" s="42" t="s">
        <v>38</v>
      </c>
      <c r="Q102" s="43" t="s">
        <v>39</v>
      </c>
      <c r="R102" s="44">
        <v>35810</v>
      </c>
      <c r="S102" s="45">
        <v>45446</v>
      </c>
      <c r="T102" s="44">
        <v>28485</v>
      </c>
      <c r="U102" s="44">
        <v>42427</v>
      </c>
      <c r="V102" s="46"/>
      <c r="W102" s="46"/>
      <c r="X102" s="46"/>
      <c r="Y102" s="46"/>
      <c r="Z102" s="47"/>
      <c r="AA102" s="47"/>
      <c r="AB102" s="47"/>
      <c r="AC102" s="48"/>
      <c r="AD102" s="49" t="s">
        <v>82</v>
      </c>
      <c r="AE102" s="50" t="s">
        <v>41</v>
      </c>
      <c r="AF102" s="51" t="s">
        <v>42</v>
      </c>
      <c r="AH102" s="49"/>
      <c r="AI102" s="49"/>
      <c r="AJ102" s="49"/>
      <c r="AL102" s="49"/>
      <c r="AM102" s="49"/>
      <c r="AN102" s="49"/>
    </row>
    <row r="103" spans="1:40" s="52" customFormat="1" ht="39.950000000000003" customHeight="1" x14ac:dyDescent="0.3">
      <c r="A103" s="30">
        <v>22</v>
      </c>
      <c r="B103" s="30"/>
      <c r="C103" s="32" t="s">
        <v>76</v>
      </c>
      <c r="D103" s="32" t="s">
        <v>221</v>
      </c>
      <c r="E103" s="33" t="s">
        <v>222</v>
      </c>
      <c r="F103" s="34" t="str">
        <f t="shared" si="24"/>
        <v>28 años 8 meses 19 días</v>
      </c>
      <c r="G103" s="35">
        <v>0.82499999999999996</v>
      </c>
      <c r="H103" s="30" t="str">
        <f t="shared" si="25"/>
        <v>52 años 1 meses 23 días</v>
      </c>
      <c r="I103" s="30" t="str">
        <f t="shared" si="26"/>
        <v>8 años 3 meses 7 días</v>
      </c>
      <c r="J103" s="36"/>
      <c r="K103" s="37"/>
      <c r="L103" s="38"/>
      <c r="M103" s="39">
        <v>34575.769999999997</v>
      </c>
      <c r="N103" s="40">
        <f t="shared" si="27"/>
        <v>28525.010249999996</v>
      </c>
      <c r="O103" s="41"/>
      <c r="P103" s="42" t="s">
        <v>38</v>
      </c>
      <c r="Q103" s="43" t="s">
        <v>39</v>
      </c>
      <c r="R103" s="44">
        <v>34957</v>
      </c>
      <c r="S103" s="45">
        <v>45446</v>
      </c>
      <c r="T103" s="44">
        <v>26400</v>
      </c>
      <c r="U103" s="44">
        <v>42427</v>
      </c>
      <c r="V103" s="46"/>
      <c r="W103" s="46"/>
      <c r="X103" s="46"/>
      <c r="Y103" s="46"/>
      <c r="Z103" s="47"/>
      <c r="AA103" s="47"/>
      <c r="AB103" s="47"/>
      <c r="AC103" s="48"/>
      <c r="AD103" s="49" t="s">
        <v>40</v>
      </c>
      <c r="AE103" s="50" t="s">
        <v>41</v>
      </c>
      <c r="AF103" s="51" t="s">
        <v>42</v>
      </c>
      <c r="AH103" s="49"/>
      <c r="AI103" s="49"/>
      <c r="AJ103" s="49"/>
      <c r="AL103" s="49"/>
      <c r="AM103" s="49"/>
      <c r="AN103" s="49"/>
    </row>
    <row r="104" spans="1:40" s="52" customFormat="1" ht="39.950000000000003" customHeight="1" x14ac:dyDescent="0.3">
      <c r="A104" s="30">
        <v>23</v>
      </c>
      <c r="B104" s="53"/>
      <c r="C104" s="32" t="s">
        <v>85</v>
      </c>
      <c r="D104" s="32" t="s">
        <v>223</v>
      </c>
      <c r="E104" s="53" t="s">
        <v>224</v>
      </c>
      <c r="F104" s="34" t="str">
        <f t="shared" si="24"/>
        <v>21 años 3 meses 25 días</v>
      </c>
      <c r="G104" s="54">
        <v>0.625</v>
      </c>
      <c r="H104" s="30" t="str">
        <f>DATEDIF(T104,S104,"y") &amp; " años " &amp; DATEDIF(T104,S104,"ym") &amp; " meses " &amp; DATEDIF(T104,S104,"md") &amp; " días"</f>
        <v>38 años 6 meses 20 días</v>
      </c>
      <c r="I104" s="30" t="str">
        <f>DATEDIF(U104,S104,"y") &amp; " años " &amp; DATEDIF(U104,S104,"ym") &amp; " meses " &amp; DATEDIF(U104,S104,"md") &amp; " días"</f>
        <v>2 años 2 meses 29 días</v>
      </c>
      <c r="J104" s="36"/>
      <c r="K104" s="37"/>
      <c r="L104" s="38"/>
      <c r="M104" s="55">
        <v>23401.71</v>
      </c>
      <c r="N104" s="40">
        <f>M104*G104</f>
        <v>14626.068749999999</v>
      </c>
      <c r="O104" s="41"/>
      <c r="P104" s="42" t="s">
        <v>58</v>
      </c>
      <c r="Q104" s="43" t="s">
        <v>59</v>
      </c>
      <c r="R104" s="44">
        <v>36923</v>
      </c>
      <c r="S104" s="45">
        <v>44707</v>
      </c>
      <c r="T104" s="44">
        <v>30626</v>
      </c>
      <c r="U104" s="44">
        <v>43888</v>
      </c>
      <c r="V104" s="46"/>
      <c r="W104" s="46"/>
      <c r="X104" s="46"/>
      <c r="Y104" s="46"/>
      <c r="Z104" s="47"/>
      <c r="AA104" s="47"/>
      <c r="AB104" s="47"/>
      <c r="AC104" s="48"/>
      <c r="AD104" s="49" t="s">
        <v>82</v>
      </c>
      <c r="AE104" s="50" t="s">
        <v>41</v>
      </c>
      <c r="AF104" s="51" t="s">
        <v>42</v>
      </c>
      <c r="AH104" s="49"/>
      <c r="AI104" s="49"/>
      <c r="AJ104" s="49"/>
      <c r="AL104" s="49"/>
      <c r="AM104" s="49"/>
      <c r="AN104" s="49"/>
    </row>
    <row r="105" spans="1:40" s="52" customFormat="1" ht="39.950000000000003" customHeight="1" x14ac:dyDescent="0.3">
      <c r="A105" s="30">
        <v>24</v>
      </c>
      <c r="B105" s="30"/>
      <c r="C105" s="32" t="s">
        <v>88</v>
      </c>
      <c r="D105" s="32" t="s">
        <v>225</v>
      </c>
      <c r="E105" s="53" t="s">
        <v>226</v>
      </c>
      <c r="F105" s="34" t="str">
        <f t="shared" si="24"/>
        <v>24 años 9 meses 1 días</v>
      </c>
      <c r="G105" s="35">
        <v>0.72499999999999998</v>
      </c>
      <c r="H105" s="30" t="str">
        <f t="shared" ref="H105:H109" si="28">DATEDIF(T105,S105,"y") &amp; " años " &amp; DATEDIF(T105,S105,"ym") &amp; " meses " &amp; DATEDIF(T105,S105,"md") &amp; " días"</f>
        <v>44 años 8 meses 18 días</v>
      </c>
      <c r="I105" s="30" t="str">
        <f t="shared" ref="I105:I107" si="29">DATEDIF(U105,S105,"y") &amp; " años " &amp; DATEDIF(U105,S105,"ym") &amp; " meses " &amp; DATEDIF(U105,S105,"md") &amp; " días"</f>
        <v>10 años 3 meses 2 días</v>
      </c>
      <c r="J105" s="36"/>
      <c r="K105" s="37"/>
      <c r="L105" s="38"/>
      <c r="M105" s="55">
        <f>32541.78</f>
        <v>32541.78</v>
      </c>
      <c r="N105" s="40">
        <f t="shared" ref="N105:N107" si="30">M105*G105</f>
        <v>23592.790499999999</v>
      </c>
      <c r="O105" s="41"/>
      <c r="P105" s="42" t="s">
        <v>38</v>
      </c>
      <c r="Q105" s="43" t="s">
        <v>39</v>
      </c>
      <c r="R105" s="44">
        <v>38200</v>
      </c>
      <c r="S105" s="45">
        <v>45446</v>
      </c>
      <c r="T105" s="44">
        <v>29114</v>
      </c>
      <c r="U105" s="44">
        <v>41699</v>
      </c>
      <c r="V105" s="46">
        <v>36404</v>
      </c>
      <c r="W105" s="46">
        <v>38198</v>
      </c>
      <c r="X105" s="46"/>
      <c r="Y105" s="46"/>
      <c r="Z105" s="47"/>
      <c r="AA105" s="47"/>
      <c r="AB105" s="47"/>
      <c r="AC105" s="48"/>
      <c r="AD105" s="96" t="s">
        <v>93</v>
      </c>
      <c r="AE105" s="50" t="s">
        <v>41</v>
      </c>
      <c r="AF105" s="51" t="s">
        <v>42</v>
      </c>
      <c r="AH105" s="49">
        <v>1</v>
      </c>
      <c r="AI105" s="49">
        <v>1</v>
      </c>
      <c r="AJ105" s="49"/>
      <c r="AL105" s="49"/>
      <c r="AM105" s="49">
        <v>12</v>
      </c>
      <c r="AN105" s="49">
        <v>30</v>
      </c>
    </row>
    <row r="106" spans="1:40" s="52" customFormat="1" ht="39.950000000000003" customHeight="1" x14ac:dyDescent="0.3">
      <c r="A106" s="30">
        <v>25</v>
      </c>
      <c r="B106" s="30"/>
      <c r="C106" s="32" t="s">
        <v>88</v>
      </c>
      <c r="D106" s="32" t="s">
        <v>227</v>
      </c>
      <c r="E106" s="53" t="s">
        <v>228</v>
      </c>
      <c r="F106" s="34" t="str">
        <f t="shared" si="24"/>
        <v>25 años 0 meses 24 días</v>
      </c>
      <c r="G106" s="35">
        <v>0.72499999999999998</v>
      </c>
      <c r="H106" s="30" t="str">
        <f t="shared" si="28"/>
        <v>53 años 0 meses 4 días</v>
      </c>
      <c r="I106" s="30" t="str">
        <f t="shared" si="29"/>
        <v>5 años 3 meses 7 días</v>
      </c>
      <c r="J106" s="36"/>
      <c r="K106" s="37"/>
      <c r="L106" s="38"/>
      <c r="M106" s="55">
        <f>32541.78</f>
        <v>32541.78</v>
      </c>
      <c r="N106" s="40">
        <f t="shared" si="30"/>
        <v>23592.790499999999</v>
      </c>
      <c r="O106" s="41"/>
      <c r="P106" s="42" t="s">
        <v>38</v>
      </c>
      <c r="Q106" s="43" t="s">
        <v>39</v>
      </c>
      <c r="R106" s="44">
        <v>43009</v>
      </c>
      <c r="S106" s="45">
        <v>45446</v>
      </c>
      <c r="T106" s="44">
        <v>26083</v>
      </c>
      <c r="U106" s="44">
        <v>43523</v>
      </c>
      <c r="V106" s="46">
        <v>34090</v>
      </c>
      <c r="W106" s="46">
        <v>36192</v>
      </c>
      <c r="X106" s="46">
        <v>36342</v>
      </c>
      <c r="Y106" s="46">
        <v>40962</v>
      </c>
      <c r="Z106" s="47"/>
      <c r="AA106" s="47"/>
      <c r="AB106" s="47"/>
      <c r="AC106" s="48"/>
      <c r="AD106" s="96" t="s">
        <v>40</v>
      </c>
      <c r="AE106" s="50" t="s">
        <v>41</v>
      </c>
      <c r="AF106" s="51" t="s">
        <v>42</v>
      </c>
      <c r="AH106" s="49">
        <v>2</v>
      </c>
      <c r="AI106" s="49"/>
      <c r="AJ106" s="49"/>
      <c r="AL106" s="49"/>
      <c r="AM106" s="49">
        <v>24</v>
      </c>
      <c r="AN106" s="49"/>
    </row>
    <row r="107" spans="1:40" s="52" customFormat="1" ht="39.950000000000003" customHeight="1" x14ac:dyDescent="0.3">
      <c r="A107" s="30">
        <v>26</v>
      </c>
      <c r="B107" s="30"/>
      <c r="C107" s="32" t="s">
        <v>99</v>
      </c>
      <c r="D107" s="32" t="s">
        <v>229</v>
      </c>
      <c r="E107" s="53" t="s">
        <v>230</v>
      </c>
      <c r="F107" s="34" t="str">
        <f t="shared" si="24"/>
        <v>21 años 4 meses 2 días</v>
      </c>
      <c r="G107" s="35">
        <v>0.625</v>
      </c>
      <c r="H107" s="30" t="str">
        <f t="shared" si="28"/>
        <v>48 años 2 meses 26 días</v>
      </c>
      <c r="I107" s="30" t="str">
        <f t="shared" si="29"/>
        <v>8 años 3 meses 7 días</v>
      </c>
      <c r="J107" s="36"/>
      <c r="K107" s="37"/>
      <c r="L107" s="38"/>
      <c r="M107" s="55">
        <v>31510.27</v>
      </c>
      <c r="N107" s="40">
        <f t="shared" si="30"/>
        <v>19693.918750000001</v>
      </c>
      <c r="O107" s="41"/>
      <c r="P107" s="42" t="s">
        <v>38</v>
      </c>
      <c r="Q107" s="43" t="s">
        <v>39</v>
      </c>
      <c r="R107" s="44">
        <v>37653</v>
      </c>
      <c r="S107" s="45">
        <v>45446</v>
      </c>
      <c r="T107" s="44">
        <v>27827</v>
      </c>
      <c r="U107" s="44">
        <v>42427</v>
      </c>
      <c r="V107" s="46"/>
      <c r="W107" s="46"/>
      <c r="X107" s="46"/>
      <c r="Y107" s="46"/>
      <c r="Z107" s="47"/>
      <c r="AA107" s="47"/>
      <c r="AB107" s="47"/>
      <c r="AC107" s="48"/>
      <c r="AD107" s="49" t="s">
        <v>129</v>
      </c>
      <c r="AE107" s="50" t="s">
        <v>41</v>
      </c>
      <c r="AF107" s="51" t="s">
        <v>42</v>
      </c>
      <c r="AH107" s="49"/>
      <c r="AI107" s="49"/>
      <c r="AJ107" s="49"/>
      <c r="AL107" s="49"/>
      <c r="AM107" s="49"/>
      <c r="AN107" s="49"/>
    </row>
    <row r="108" spans="1:40" s="52" customFormat="1" ht="39.950000000000003" customHeight="1" x14ac:dyDescent="0.3">
      <c r="A108" s="30">
        <v>27</v>
      </c>
      <c r="B108" s="30"/>
      <c r="C108" s="56" t="s">
        <v>130</v>
      </c>
      <c r="D108" s="57" t="s">
        <v>231</v>
      </c>
      <c r="E108" s="58" t="s">
        <v>232</v>
      </c>
      <c r="F108" s="34" t="str">
        <f t="shared" si="24"/>
        <v>28 años 3 meses 7 días</v>
      </c>
      <c r="G108" s="35">
        <v>0.8</v>
      </c>
      <c r="H108" s="30" t="str">
        <f t="shared" si="28"/>
        <v>60 años 4 meses 20 días</v>
      </c>
      <c r="I108" s="30"/>
      <c r="J108" s="36"/>
      <c r="K108" s="37"/>
      <c r="L108" s="38"/>
      <c r="M108" s="39">
        <v>10150</v>
      </c>
      <c r="N108" s="40">
        <v>10000</v>
      </c>
      <c r="O108" s="41"/>
      <c r="P108" s="42" t="s">
        <v>133</v>
      </c>
      <c r="Q108" s="43" t="s">
        <v>39</v>
      </c>
      <c r="R108" s="59">
        <v>35122</v>
      </c>
      <c r="S108" s="59">
        <v>45446</v>
      </c>
      <c r="T108" s="60">
        <v>23390</v>
      </c>
      <c r="U108" s="44"/>
      <c r="V108" s="46"/>
      <c r="W108" s="46"/>
      <c r="X108" s="46"/>
      <c r="Y108" s="46"/>
      <c r="Z108" s="47"/>
      <c r="AA108" s="47"/>
      <c r="AB108" s="47"/>
      <c r="AC108" s="48"/>
      <c r="AD108" s="49" t="s">
        <v>93</v>
      </c>
      <c r="AE108" s="50" t="s">
        <v>41</v>
      </c>
      <c r="AF108" s="51" t="s">
        <v>42</v>
      </c>
      <c r="AH108" s="49"/>
      <c r="AI108" s="49"/>
      <c r="AJ108" s="49"/>
      <c r="AL108" s="49"/>
      <c r="AM108" s="49"/>
      <c r="AN108" s="49"/>
    </row>
    <row r="109" spans="1:40" s="52" customFormat="1" ht="39.950000000000003" customHeight="1" x14ac:dyDescent="0.3">
      <c r="A109" s="30">
        <v>28</v>
      </c>
      <c r="B109" s="30"/>
      <c r="C109" s="56" t="s">
        <v>130</v>
      </c>
      <c r="D109" s="57" t="s">
        <v>233</v>
      </c>
      <c r="E109" s="58" t="s">
        <v>234</v>
      </c>
      <c r="F109" s="34" t="str">
        <f t="shared" si="24"/>
        <v>28 años 3 meses 7 días</v>
      </c>
      <c r="G109" s="35">
        <v>0.8</v>
      </c>
      <c r="H109" s="30" t="str">
        <f t="shared" si="28"/>
        <v>55 años 8 meses 12 días</v>
      </c>
      <c r="I109" s="30"/>
      <c r="J109" s="36"/>
      <c r="K109" s="37"/>
      <c r="L109" s="38"/>
      <c r="M109" s="39">
        <v>35000</v>
      </c>
      <c r="N109" s="40">
        <f t="shared" ref="N109" si="31">M109*G109</f>
        <v>28000</v>
      </c>
      <c r="O109" s="41"/>
      <c r="P109" s="42" t="s">
        <v>133</v>
      </c>
      <c r="Q109" s="43" t="s">
        <v>39</v>
      </c>
      <c r="R109" s="59">
        <v>35122</v>
      </c>
      <c r="S109" s="59">
        <v>45446</v>
      </c>
      <c r="T109" s="60">
        <v>25103</v>
      </c>
      <c r="U109" s="44"/>
      <c r="V109" s="46"/>
      <c r="W109" s="46"/>
      <c r="X109" s="46"/>
      <c r="Y109" s="46"/>
      <c r="Z109" s="47"/>
      <c r="AA109" s="47"/>
      <c r="AB109" s="47"/>
      <c r="AC109" s="48"/>
      <c r="AD109" s="49" t="s">
        <v>40</v>
      </c>
      <c r="AE109" s="50" t="s">
        <v>41</v>
      </c>
      <c r="AF109" s="51" t="s">
        <v>42</v>
      </c>
      <c r="AH109" s="49"/>
      <c r="AI109" s="49"/>
      <c r="AJ109" s="49"/>
      <c r="AL109" s="49"/>
      <c r="AM109" s="49"/>
      <c r="AN109" s="49"/>
    </row>
    <row r="110" spans="1:40" s="52" customFormat="1" ht="39.950000000000003" customHeight="1" x14ac:dyDescent="0.3">
      <c r="A110" s="30">
        <v>29</v>
      </c>
      <c r="B110" s="30"/>
      <c r="C110" s="56" t="s">
        <v>130</v>
      </c>
      <c r="D110" s="57" t="s">
        <v>235</v>
      </c>
      <c r="E110" s="58" t="s">
        <v>236</v>
      </c>
      <c r="F110" s="34" t="str">
        <f t="shared" si="24"/>
        <v>14 años 9 meses 18 días</v>
      </c>
      <c r="G110" s="54">
        <v>0.92500000000000004</v>
      </c>
      <c r="H110" s="30" t="str">
        <f>DATEDIF(T110,S110,"y") &amp; " años " &amp; DATEDIF(T110,S110,"ym") &amp; " meses " &amp; DATEDIF(T110,S110,"md") &amp; " días"</f>
        <v>65 años 1 meses 10 días</v>
      </c>
      <c r="I110" s="30"/>
      <c r="J110" s="36"/>
      <c r="K110" s="37"/>
      <c r="L110" s="38"/>
      <c r="M110" s="40">
        <v>9820</v>
      </c>
      <c r="N110" s="40">
        <v>10000</v>
      </c>
      <c r="O110" s="41" t="s">
        <v>237</v>
      </c>
      <c r="P110" s="42" t="s">
        <v>58</v>
      </c>
      <c r="Q110" s="43" t="s">
        <v>75</v>
      </c>
      <c r="R110" s="59">
        <v>40041</v>
      </c>
      <c r="S110" s="59">
        <v>45446</v>
      </c>
      <c r="T110" s="60">
        <v>21664</v>
      </c>
      <c r="U110" s="60"/>
      <c r="V110" s="46"/>
      <c r="W110" s="46"/>
      <c r="X110" s="46"/>
      <c r="Y110" s="46"/>
      <c r="Z110" s="61"/>
      <c r="AA110" s="61"/>
      <c r="AB110" s="61"/>
      <c r="AC110" s="48"/>
      <c r="AD110" s="49" t="s">
        <v>82</v>
      </c>
      <c r="AE110" s="50" t="s">
        <v>41</v>
      </c>
      <c r="AF110" s="51" t="s">
        <v>42</v>
      </c>
      <c r="AH110" s="49"/>
      <c r="AI110" s="49"/>
      <c r="AJ110" s="49"/>
      <c r="AL110" s="49"/>
      <c r="AM110" s="49"/>
      <c r="AN110" s="49"/>
    </row>
    <row r="111" spans="1:40" s="52" customFormat="1" ht="39.950000000000003" customHeight="1" x14ac:dyDescent="0.3">
      <c r="A111" s="30">
        <v>30</v>
      </c>
      <c r="B111" s="30"/>
      <c r="C111" s="56" t="s">
        <v>130</v>
      </c>
      <c r="D111" s="57" t="s">
        <v>238</v>
      </c>
      <c r="E111" s="58" t="s">
        <v>239</v>
      </c>
      <c r="F111" s="34" t="str">
        <f t="shared" si="24"/>
        <v>17 años 3 meses 2 días</v>
      </c>
      <c r="G111" s="35">
        <v>0.97499999999999998</v>
      </c>
      <c r="H111" s="30" t="str">
        <f t="shared" ref="H111:H112" si="32">DATEDIF(T111,S111,"y") &amp; " años " &amp; DATEDIF(T111,S111,"ym") &amp; " meses " &amp; DATEDIF(T111,S111,"md") &amp; " días"</f>
        <v>69 años 2 meses 12 días</v>
      </c>
      <c r="I111" s="30"/>
      <c r="J111" s="36"/>
      <c r="K111" s="37"/>
      <c r="L111" s="38"/>
      <c r="M111" s="40">
        <v>6547.55</v>
      </c>
      <c r="N111" s="40">
        <v>10000</v>
      </c>
      <c r="O111" s="41" t="s">
        <v>237</v>
      </c>
      <c r="P111" s="42" t="s">
        <v>58</v>
      </c>
      <c r="Q111" s="43" t="s">
        <v>75</v>
      </c>
      <c r="R111" s="59">
        <v>39142</v>
      </c>
      <c r="S111" s="59">
        <v>45446</v>
      </c>
      <c r="T111" s="60">
        <v>20170</v>
      </c>
      <c r="U111" s="60"/>
      <c r="V111" s="46"/>
      <c r="W111" s="46"/>
      <c r="X111" s="46"/>
      <c r="Y111" s="46"/>
      <c r="Z111" s="61"/>
      <c r="AA111" s="61"/>
      <c r="AB111" s="61"/>
      <c r="AC111" s="48"/>
      <c r="AD111" s="49" t="s">
        <v>82</v>
      </c>
      <c r="AE111" s="50" t="s">
        <v>41</v>
      </c>
      <c r="AF111" s="51" t="s">
        <v>42</v>
      </c>
      <c r="AH111" s="49"/>
      <c r="AI111" s="49"/>
      <c r="AJ111" s="49"/>
      <c r="AL111" s="49"/>
      <c r="AM111" s="49"/>
      <c r="AN111" s="49"/>
    </row>
    <row r="112" spans="1:40" s="52" customFormat="1" ht="39.950000000000003" customHeight="1" x14ac:dyDescent="0.3">
      <c r="A112" s="30">
        <v>31</v>
      </c>
      <c r="B112" s="30"/>
      <c r="C112" s="56" t="s">
        <v>130</v>
      </c>
      <c r="D112" s="57" t="s">
        <v>240</v>
      </c>
      <c r="E112" s="58" t="s">
        <v>241</v>
      </c>
      <c r="F112" s="34" t="str">
        <f t="shared" si="24"/>
        <v>23 años 3 meses 2 días</v>
      </c>
      <c r="G112" s="54">
        <v>1</v>
      </c>
      <c r="H112" s="30" t="str">
        <f t="shared" si="32"/>
        <v>68 años 4 meses 23 días</v>
      </c>
      <c r="I112" s="30"/>
      <c r="J112" s="36"/>
      <c r="K112" s="37"/>
      <c r="L112" s="38"/>
      <c r="M112" s="40">
        <v>15600</v>
      </c>
      <c r="N112" s="40">
        <f>M112*G112</f>
        <v>15600</v>
      </c>
      <c r="O112" s="41" t="s">
        <v>237</v>
      </c>
      <c r="P112" s="42" t="s">
        <v>58</v>
      </c>
      <c r="Q112" s="43" t="s">
        <v>75</v>
      </c>
      <c r="R112" s="59">
        <v>36951</v>
      </c>
      <c r="S112" s="59">
        <v>45446</v>
      </c>
      <c r="T112" s="59">
        <v>20465</v>
      </c>
      <c r="U112" s="60"/>
      <c r="V112" s="46"/>
      <c r="W112" s="46"/>
      <c r="X112" s="46"/>
      <c r="Y112" s="46"/>
      <c r="Z112" s="61"/>
      <c r="AA112" s="61"/>
      <c r="AB112" s="61"/>
      <c r="AC112" s="48"/>
      <c r="AD112" s="49" t="s">
        <v>82</v>
      </c>
      <c r="AE112" s="50" t="s">
        <v>41</v>
      </c>
      <c r="AF112" s="51" t="s">
        <v>42</v>
      </c>
      <c r="AH112" s="49"/>
      <c r="AI112" s="49"/>
      <c r="AJ112" s="49"/>
      <c r="AL112" s="49"/>
      <c r="AM112" s="49"/>
      <c r="AN112" s="49"/>
    </row>
    <row r="113" spans="1:40" s="52" customFormat="1" ht="39.950000000000003" customHeight="1" x14ac:dyDescent="0.3">
      <c r="A113" s="30">
        <v>32</v>
      </c>
      <c r="B113" s="30"/>
      <c r="C113" s="32" t="s">
        <v>242</v>
      </c>
      <c r="D113" s="32" t="s">
        <v>243</v>
      </c>
      <c r="E113" s="33" t="s">
        <v>244</v>
      </c>
      <c r="F113" s="34" t="str">
        <f t="shared" si="24"/>
        <v>25 años 10 meses 20 días</v>
      </c>
      <c r="G113" s="54">
        <v>0.75</v>
      </c>
      <c r="H113" s="30" t="str">
        <f>DATEDIF(T113,S113,"y") &amp; " años " &amp; DATEDIF(T113,S113,"ym") &amp; " meses " &amp; DATEDIF(T113,S113,"md") &amp; " días"</f>
        <v>53 años 6 meses 21 días</v>
      </c>
      <c r="I113" s="30"/>
      <c r="J113" s="36"/>
      <c r="K113" s="37"/>
      <c r="L113" s="38"/>
      <c r="M113" s="39">
        <v>6547.55</v>
      </c>
      <c r="N113" s="40">
        <v>10000</v>
      </c>
      <c r="O113" s="41"/>
      <c r="P113" s="42" t="s">
        <v>58</v>
      </c>
      <c r="Q113" s="43" t="s">
        <v>59</v>
      </c>
      <c r="R113" s="44">
        <v>39142</v>
      </c>
      <c r="S113" s="45">
        <v>44277</v>
      </c>
      <c r="T113" s="44">
        <v>24713</v>
      </c>
      <c r="U113" s="44"/>
      <c r="V113" s="46">
        <v>32143</v>
      </c>
      <c r="W113" s="46">
        <v>36463</v>
      </c>
      <c r="X113" s="46"/>
      <c r="Y113" s="46"/>
      <c r="Z113" s="47"/>
      <c r="AA113" s="47"/>
      <c r="AB113" s="47"/>
      <c r="AC113" s="48"/>
      <c r="AD113" s="49" t="s">
        <v>40</v>
      </c>
      <c r="AE113" s="50" t="s">
        <v>41</v>
      </c>
      <c r="AF113" s="51" t="s">
        <v>42</v>
      </c>
      <c r="AH113" s="49"/>
      <c r="AI113" s="49">
        <v>1</v>
      </c>
      <c r="AJ113" s="49"/>
      <c r="AL113" s="49"/>
      <c r="AM113" s="49"/>
      <c r="AN113" s="49">
        <v>30</v>
      </c>
    </row>
    <row r="114" spans="1:40" ht="12.75" customHeight="1" x14ac:dyDescent="0.25"/>
    <row r="115" spans="1:40" s="12" customFormat="1" x14ac:dyDescent="0.25">
      <c r="A115" s="9" t="s">
        <v>245</v>
      </c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10"/>
      <c r="S115" s="11"/>
      <c r="T115" s="11"/>
      <c r="Z115" s="13"/>
      <c r="AA115" s="13"/>
      <c r="AB115" s="13"/>
      <c r="AD115" s="14"/>
      <c r="AG115" s="15"/>
      <c r="AH115" s="16"/>
      <c r="AI115" s="16"/>
      <c r="AJ115" s="16"/>
      <c r="AL115" s="16"/>
      <c r="AM115" s="16"/>
      <c r="AN115" s="16"/>
    </row>
    <row r="116" spans="1:40" s="29" customFormat="1" ht="30" customHeight="1" x14ac:dyDescent="0.25">
      <c r="A116" s="17" t="s">
        <v>9</v>
      </c>
      <c r="B116" s="17" t="s">
        <v>10</v>
      </c>
      <c r="C116" s="18" t="s">
        <v>11</v>
      </c>
      <c r="D116" s="18" t="s">
        <v>12</v>
      </c>
      <c r="E116" s="17" t="s">
        <v>13</v>
      </c>
      <c r="F116" s="19" t="s">
        <v>14</v>
      </c>
      <c r="G116" s="19" t="s">
        <v>15</v>
      </c>
      <c r="H116" s="18" t="s">
        <v>16</v>
      </c>
      <c r="I116" s="20" t="s">
        <v>17</v>
      </c>
      <c r="J116" s="21" t="s">
        <v>18</v>
      </c>
      <c r="K116" s="22"/>
      <c r="L116" s="23" t="s">
        <v>19</v>
      </c>
      <c r="M116" s="24" t="s">
        <v>20</v>
      </c>
      <c r="N116" s="24" t="s">
        <v>136</v>
      </c>
      <c r="O116" s="24" t="s">
        <v>21</v>
      </c>
      <c r="P116" s="24" t="s">
        <v>22</v>
      </c>
      <c r="Q116" s="24" t="s">
        <v>23</v>
      </c>
      <c r="R116" s="24" t="s">
        <v>24</v>
      </c>
      <c r="S116" s="25" t="s">
        <v>25</v>
      </c>
      <c r="T116" s="25" t="s">
        <v>26</v>
      </c>
      <c r="U116" s="26" t="s">
        <v>27</v>
      </c>
      <c r="V116" s="18" t="s">
        <v>18</v>
      </c>
      <c r="W116" s="25" t="s">
        <v>25</v>
      </c>
      <c r="X116" s="25" t="s">
        <v>26</v>
      </c>
      <c r="Y116" s="25" t="s">
        <v>25</v>
      </c>
      <c r="Z116" s="25" t="s">
        <v>26</v>
      </c>
      <c r="AA116" s="13"/>
      <c r="AB116" s="13"/>
      <c r="AC116" s="27"/>
      <c r="AD116" s="25" t="s">
        <v>28</v>
      </c>
      <c r="AE116" s="25" t="s">
        <v>29</v>
      </c>
      <c r="AF116" s="25" t="s">
        <v>30</v>
      </c>
      <c r="AG116" s="15"/>
      <c r="AH116" s="28" t="s">
        <v>31</v>
      </c>
      <c r="AI116" s="28" t="s">
        <v>32</v>
      </c>
      <c r="AJ116" s="28" t="s">
        <v>33</v>
      </c>
      <c r="AK116" s="15"/>
      <c r="AL116" s="28" t="s">
        <v>31</v>
      </c>
      <c r="AM116" s="28" t="s">
        <v>32</v>
      </c>
      <c r="AN116" s="28" t="s">
        <v>34</v>
      </c>
    </row>
    <row r="117" spans="1:40" s="52" customFormat="1" ht="39.950000000000003" customHeight="1" x14ac:dyDescent="0.3">
      <c r="A117" s="30">
        <v>1</v>
      </c>
      <c r="B117" s="30"/>
      <c r="C117" s="32" t="s">
        <v>130</v>
      </c>
      <c r="D117" s="32" t="s">
        <v>246</v>
      </c>
      <c r="E117" s="33" t="s">
        <v>247</v>
      </c>
      <c r="F117" s="34" t="str">
        <f t="shared" ref="F117:F123" si="33">DATEDIF(R117,S117,"y") + DATEDIF(V117,W117,"y") + DATEDIF(X117,Y117,"y") + SUM(AH117) &amp; " años " &amp; DATEDIF(R117,S117,"ym") + DATEDIF(V117,W117,"ym") + DATEDIF(X117,Y117,"ym") + SUM(AI117) - SUM(AM117) &amp; " meses " &amp; DATEDIF(R117,S117,"md") + DATEDIF(V117,W117,"md") + DATEDIF(X117,Y117,"md") - SUM(AN117) &amp; " días"</f>
        <v>29 años 9 meses 3 días</v>
      </c>
      <c r="G117" s="54">
        <v>0.85</v>
      </c>
      <c r="H117" s="30" t="str">
        <f>DATEDIF(T117,S117,"y") &amp; " años " &amp; DATEDIF(T117,S117,"ym") &amp; " meses " &amp; DATEDIF(T117,S117,"md") &amp; " días"</f>
        <v>45 años 9 meses 19 días</v>
      </c>
      <c r="I117" s="30"/>
      <c r="J117" s="36"/>
      <c r="K117" s="37"/>
      <c r="L117" s="38"/>
      <c r="M117" s="39">
        <v>10000</v>
      </c>
      <c r="N117" s="40">
        <v>10000</v>
      </c>
      <c r="O117" s="41"/>
      <c r="P117" s="42" t="s">
        <v>133</v>
      </c>
      <c r="Q117" s="43" t="s">
        <v>39</v>
      </c>
      <c r="R117" s="44">
        <v>34577</v>
      </c>
      <c r="S117" s="45">
        <v>45446</v>
      </c>
      <c r="T117" s="44">
        <v>28717</v>
      </c>
      <c r="U117" s="44"/>
      <c r="V117" s="46"/>
      <c r="W117" s="46"/>
      <c r="X117" s="46"/>
      <c r="Y117" s="46"/>
      <c r="Z117" s="47"/>
      <c r="AA117" s="47"/>
      <c r="AB117" s="47"/>
      <c r="AC117" s="48"/>
      <c r="AD117" s="49" t="s">
        <v>45</v>
      </c>
      <c r="AE117" s="50" t="s">
        <v>41</v>
      </c>
      <c r="AF117" s="51" t="s">
        <v>42</v>
      </c>
      <c r="AH117" s="49"/>
      <c r="AI117" s="49"/>
      <c r="AJ117" s="49"/>
      <c r="AL117" s="49"/>
      <c r="AM117" s="49"/>
      <c r="AN117" s="49"/>
    </row>
    <row r="118" spans="1:40" s="52" customFormat="1" ht="39.950000000000003" customHeight="1" x14ac:dyDescent="0.3">
      <c r="A118" s="30">
        <v>2</v>
      </c>
      <c r="B118" s="30"/>
      <c r="C118" s="32" t="s">
        <v>130</v>
      </c>
      <c r="D118" s="32" t="s">
        <v>248</v>
      </c>
      <c r="E118" s="33" t="s">
        <v>249</v>
      </c>
      <c r="F118" s="34" t="str">
        <f t="shared" si="33"/>
        <v>29 años 6 meses 16 días</v>
      </c>
      <c r="G118" s="35">
        <v>0.85</v>
      </c>
      <c r="H118" s="30" t="str">
        <f t="shared" ref="H118:H123" si="34">DATEDIF(T118,S118,"y") &amp; " años " &amp; DATEDIF(T118,S118,"ym") &amp; " meses " &amp; DATEDIF(T118,S118,"md") &amp; " días"</f>
        <v>58 años 3 meses 9 días</v>
      </c>
      <c r="I118" s="30"/>
      <c r="J118" s="36"/>
      <c r="K118" s="37"/>
      <c r="L118" s="38"/>
      <c r="M118" s="39">
        <v>10000</v>
      </c>
      <c r="N118" s="40">
        <v>10000</v>
      </c>
      <c r="O118" s="41"/>
      <c r="P118" s="42" t="s">
        <v>133</v>
      </c>
      <c r="Q118" s="43" t="s">
        <v>39</v>
      </c>
      <c r="R118" s="44">
        <v>34656</v>
      </c>
      <c r="S118" s="45">
        <v>45446</v>
      </c>
      <c r="T118" s="44">
        <v>24163</v>
      </c>
      <c r="U118" s="44"/>
      <c r="V118" s="46"/>
      <c r="W118" s="46"/>
      <c r="X118" s="46"/>
      <c r="Y118" s="46"/>
      <c r="Z118" s="47"/>
      <c r="AA118" s="47"/>
      <c r="AB118" s="47"/>
      <c r="AC118" s="48"/>
      <c r="AD118" s="49" t="s">
        <v>45</v>
      </c>
      <c r="AE118" s="50" t="s">
        <v>41</v>
      </c>
      <c r="AF118" s="51" t="s">
        <v>42</v>
      </c>
      <c r="AH118" s="49"/>
      <c r="AI118" s="49"/>
      <c r="AJ118" s="49"/>
      <c r="AL118" s="49"/>
      <c r="AM118" s="49"/>
      <c r="AN118" s="49"/>
    </row>
    <row r="119" spans="1:40" s="52" customFormat="1" ht="39.950000000000003" customHeight="1" x14ac:dyDescent="0.3">
      <c r="A119" s="30">
        <v>3</v>
      </c>
      <c r="B119" s="30"/>
      <c r="C119" s="56" t="s">
        <v>130</v>
      </c>
      <c r="D119" s="57" t="s">
        <v>250</v>
      </c>
      <c r="E119" s="58" t="s">
        <v>251</v>
      </c>
      <c r="F119" s="34" t="str">
        <f t="shared" si="33"/>
        <v>19 años 3 meses 9 días</v>
      </c>
      <c r="G119" s="35">
        <v>1</v>
      </c>
      <c r="H119" s="30" t="str">
        <f t="shared" si="34"/>
        <v>58 años 1 meses 18 días</v>
      </c>
      <c r="I119" s="30"/>
      <c r="J119" s="36"/>
      <c r="K119" s="37"/>
      <c r="L119" s="38"/>
      <c r="M119" s="40">
        <v>8000</v>
      </c>
      <c r="N119" s="40">
        <v>10000</v>
      </c>
      <c r="O119" s="41" t="s">
        <v>252</v>
      </c>
      <c r="P119" s="42" t="s">
        <v>58</v>
      </c>
      <c r="Q119" s="43" t="s">
        <v>75</v>
      </c>
      <c r="R119" s="59">
        <v>38408</v>
      </c>
      <c r="S119" s="59">
        <v>45446</v>
      </c>
      <c r="T119" s="60">
        <v>24213</v>
      </c>
      <c r="U119" s="60"/>
      <c r="V119" s="46"/>
      <c r="W119" s="46"/>
      <c r="X119" s="46"/>
      <c r="Y119" s="46"/>
      <c r="Z119" s="61"/>
      <c r="AA119" s="61"/>
      <c r="AB119" s="61"/>
      <c r="AC119" s="48"/>
      <c r="AD119" s="49" t="s">
        <v>129</v>
      </c>
      <c r="AE119" s="50" t="s">
        <v>41</v>
      </c>
      <c r="AF119" s="51" t="s">
        <v>42</v>
      </c>
      <c r="AH119" s="49"/>
      <c r="AI119" s="49"/>
      <c r="AJ119" s="49"/>
      <c r="AL119" s="49"/>
      <c r="AM119" s="49"/>
      <c r="AN119" s="49"/>
    </row>
    <row r="120" spans="1:40" s="52" customFormat="1" ht="39.950000000000003" customHeight="1" x14ac:dyDescent="0.3">
      <c r="A120" s="30">
        <v>4</v>
      </c>
      <c r="B120" s="30"/>
      <c r="C120" s="56" t="s">
        <v>130</v>
      </c>
      <c r="D120" s="57" t="s">
        <v>253</v>
      </c>
      <c r="E120" s="58" t="s">
        <v>254</v>
      </c>
      <c r="F120" s="34" t="str">
        <f t="shared" si="33"/>
        <v>30 años 7 meses 13 días</v>
      </c>
      <c r="G120" s="35">
        <v>1</v>
      </c>
      <c r="H120" s="30" t="str">
        <f t="shared" si="34"/>
        <v>58 años 7 meses 13 días</v>
      </c>
      <c r="I120" s="30"/>
      <c r="J120" s="36"/>
      <c r="K120" s="37"/>
      <c r="L120" s="38"/>
      <c r="M120" s="40">
        <v>12138.52</v>
      </c>
      <c r="N120" s="40">
        <f>M120*G120</f>
        <v>12138.52</v>
      </c>
      <c r="O120" s="41" t="s">
        <v>252</v>
      </c>
      <c r="P120" s="42" t="s">
        <v>58</v>
      </c>
      <c r="Q120" s="43" t="s">
        <v>75</v>
      </c>
      <c r="R120" s="59">
        <v>34263</v>
      </c>
      <c r="S120" s="59">
        <v>45446</v>
      </c>
      <c r="T120" s="60">
        <v>24036</v>
      </c>
      <c r="U120" s="60"/>
      <c r="V120" s="46"/>
      <c r="W120" s="46"/>
      <c r="X120" s="46"/>
      <c r="Y120" s="46"/>
      <c r="Z120" s="61"/>
      <c r="AA120" s="61"/>
      <c r="AB120" s="61"/>
      <c r="AC120" s="48"/>
      <c r="AD120" s="49" t="s">
        <v>129</v>
      </c>
      <c r="AE120" s="50" t="s">
        <v>41</v>
      </c>
      <c r="AF120" s="51" t="s">
        <v>42</v>
      </c>
      <c r="AH120" s="49"/>
      <c r="AI120" s="49"/>
      <c r="AJ120" s="49"/>
      <c r="AL120" s="49"/>
      <c r="AM120" s="49"/>
      <c r="AN120" s="49"/>
    </row>
    <row r="121" spans="1:40" s="52" customFormat="1" ht="39.950000000000003" customHeight="1" x14ac:dyDescent="0.3">
      <c r="A121" s="30">
        <v>5</v>
      </c>
      <c r="B121" s="30"/>
      <c r="C121" s="56" t="s">
        <v>130</v>
      </c>
      <c r="D121" s="57" t="s">
        <v>255</v>
      </c>
      <c r="E121" s="58" t="s">
        <v>256</v>
      </c>
      <c r="F121" s="34" t="str">
        <f t="shared" si="33"/>
        <v>16 años 4 meses 23 días</v>
      </c>
      <c r="G121" s="35">
        <v>0.95</v>
      </c>
      <c r="H121" s="30" t="str">
        <f t="shared" si="34"/>
        <v>40 años 7 meses 27 días</v>
      </c>
      <c r="I121" s="30"/>
      <c r="J121" s="36"/>
      <c r="K121" s="37"/>
      <c r="L121" s="38"/>
      <c r="M121" s="40"/>
      <c r="N121" s="40">
        <v>10000</v>
      </c>
      <c r="O121" s="41" t="s">
        <v>252</v>
      </c>
      <c r="P121" s="42" t="s">
        <v>58</v>
      </c>
      <c r="Q121" s="43" t="s">
        <v>75</v>
      </c>
      <c r="R121" s="59">
        <v>39458</v>
      </c>
      <c r="S121" s="59">
        <v>45446</v>
      </c>
      <c r="T121" s="60">
        <v>30596</v>
      </c>
      <c r="U121" s="60"/>
      <c r="V121" s="46"/>
      <c r="W121" s="46"/>
      <c r="X121" s="46"/>
      <c r="Y121" s="46"/>
      <c r="Z121" s="61"/>
      <c r="AA121" s="61"/>
      <c r="AB121" s="61"/>
      <c r="AC121" s="48"/>
      <c r="AD121" s="49" t="s">
        <v>49</v>
      </c>
      <c r="AE121" s="50" t="s">
        <v>41</v>
      </c>
      <c r="AF121" s="51" t="s">
        <v>42</v>
      </c>
      <c r="AH121" s="49"/>
      <c r="AI121" s="49"/>
      <c r="AJ121" s="49"/>
      <c r="AL121" s="49"/>
      <c r="AM121" s="49"/>
      <c r="AN121" s="49"/>
    </row>
    <row r="122" spans="1:40" s="52" customFormat="1" ht="39.950000000000003" customHeight="1" x14ac:dyDescent="0.3">
      <c r="A122" s="30">
        <v>6</v>
      </c>
      <c r="B122" s="30"/>
      <c r="C122" s="56" t="s">
        <v>130</v>
      </c>
      <c r="D122" s="57" t="s">
        <v>257</v>
      </c>
      <c r="E122" s="58" t="s">
        <v>258</v>
      </c>
      <c r="F122" s="34" t="str">
        <f t="shared" si="33"/>
        <v>24 años 6 meses 19 días</v>
      </c>
      <c r="G122" s="35">
        <v>1</v>
      </c>
      <c r="H122" s="30" t="str">
        <f t="shared" si="34"/>
        <v>65 años 5 meses 1 días</v>
      </c>
      <c r="I122" s="30"/>
      <c r="J122" s="36"/>
      <c r="K122" s="37"/>
      <c r="L122" s="38"/>
      <c r="M122" s="40">
        <v>18815.57</v>
      </c>
      <c r="N122" s="40">
        <f>M122*G122</f>
        <v>18815.57</v>
      </c>
      <c r="O122" s="41" t="s">
        <v>252</v>
      </c>
      <c r="P122" s="42" t="s">
        <v>58</v>
      </c>
      <c r="Q122" s="43" t="s">
        <v>75</v>
      </c>
      <c r="R122" s="59">
        <v>36479</v>
      </c>
      <c r="S122" s="59">
        <v>45446</v>
      </c>
      <c r="T122" s="60">
        <v>21552</v>
      </c>
      <c r="U122" s="60"/>
      <c r="V122" s="46"/>
      <c r="W122" s="46"/>
      <c r="X122" s="46"/>
      <c r="Y122" s="46"/>
      <c r="Z122" s="61"/>
      <c r="AA122" s="61"/>
      <c r="AB122" s="61"/>
      <c r="AC122" s="48"/>
      <c r="AD122" s="49" t="s">
        <v>129</v>
      </c>
      <c r="AE122" s="50" t="s">
        <v>41</v>
      </c>
      <c r="AF122" s="51" t="s">
        <v>42</v>
      </c>
      <c r="AH122" s="49"/>
      <c r="AI122" s="49"/>
      <c r="AJ122" s="49"/>
      <c r="AL122" s="49"/>
      <c r="AM122" s="49"/>
      <c r="AN122" s="49"/>
    </row>
    <row r="123" spans="1:40" s="52" customFormat="1" ht="39.950000000000003" customHeight="1" x14ac:dyDescent="0.3">
      <c r="A123" s="30">
        <v>7</v>
      </c>
      <c r="B123" s="30"/>
      <c r="C123" s="32" t="s">
        <v>259</v>
      </c>
      <c r="D123" s="32" t="s">
        <v>260</v>
      </c>
      <c r="E123" s="53" t="s">
        <v>261</v>
      </c>
      <c r="F123" s="34" t="str">
        <f t="shared" si="33"/>
        <v>22 años 9 meses 9 días</v>
      </c>
      <c r="G123" s="35">
        <v>0.67500000000000004</v>
      </c>
      <c r="H123" s="30" t="str">
        <f t="shared" si="34"/>
        <v>50 años 1 meses 7 días</v>
      </c>
      <c r="I123" s="30"/>
      <c r="J123" s="36"/>
      <c r="K123" s="37"/>
      <c r="L123" s="38"/>
      <c r="M123" s="55">
        <v>15000</v>
      </c>
      <c r="N123" s="40">
        <f>M123*G123</f>
        <v>10125</v>
      </c>
      <c r="O123" s="41"/>
      <c r="P123" s="42" t="s">
        <v>58</v>
      </c>
      <c r="Q123" s="43" t="s">
        <v>59</v>
      </c>
      <c r="R123" s="45">
        <v>36977</v>
      </c>
      <c r="S123" s="45">
        <v>45296</v>
      </c>
      <c r="T123" s="45">
        <v>26997</v>
      </c>
      <c r="U123" s="45"/>
      <c r="V123" s="46"/>
      <c r="W123" s="46"/>
      <c r="X123" s="46"/>
      <c r="Y123" s="46"/>
      <c r="Z123" s="47"/>
      <c r="AA123" s="47"/>
      <c r="AB123" s="47"/>
      <c r="AC123" s="48"/>
      <c r="AD123" s="49" t="s">
        <v>129</v>
      </c>
      <c r="AE123" s="50" t="s">
        <v>41</v>
      </c>
      <c r="AF123" s="51" t="s">
        <v>42</v>
      </c>
      <c r="AH123" s="49"/>
      <c r="AI123" s="49"/>
      <c r="AJ123" s="49"/>
      <c r="AL123" s="49"/>
      <c r="AM123" s="49"/>
      <c r="AN123" s="49"/>
    </row>
    <row r="124" spans="1:40" hidden="1" x14ac:dyDescent="0.25"/>
    <row r="125" spans="1:40" s="12" customFormat="1" hidden="1" x14ac:dyDescent="0.25">
      <c r="A125" s="9" t="s">
        <v>262</v>
      </c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11"/>
      <c r="T125" s="11"/>
      <c r="Z125" s="13"/>
      <c r="AA125" s="13"/>
      <c r="AB125" s="13"/>
      <c r="AD125" s="14"/>
      <c r="AG125" s="15"/>
      <c r="AH125" s="16" t="s">
        <v>7</v>
      </c>
      <c r="AI125" s="16"/>
      <c r="AJ125" s="16"/>
      <c r="AL125" s="16" t="s">
        <v>8</v>
      </c>
      <c r="AM125" s="16"/>
      <c r="AN125" s="16"/>
    </row>
    <row r="126" spans="1:40" s="29" customFormat="1" ht="30" hidden="1" customHeight="1" x14ac:dyDescent="0.25">
      <c r="A126" s="17" t="s">
        <v>9</v>
      </c>
      <c r="B126" s="17" t="s">
        <v>10</v>
      </c>
      <c r="C126" s="18" t="s">
        <v>11</v>
      </c>
      <c r="D126" s="18" t="s">
        <v>12</v>
      </c>
      <c r="E126" s="17" t="s">
        <v>13</v>
      </c>
      <c r="F126" s="19" t="s">
        <v>14</v>
      </c>
      <c r="G126" s="19" t="s">
        <v>15</v>
      </c>
      <c r="H126" s="18" t="s">
        <v>16</v>
      </c>
      <c r="I126" s="20" t="s">
        <v>17</v>
      </c>
      <c r="J126" s="21" t="s">
        <v>18</v>
      </c>
      <c r="K126" s="22"/>
      <c r="L126" s="23" t="s">
        <v>19</v>
      </c>
      <c r="M126" s="24" t="s">
        <v>20</v>
      </c>
      <c r="N126" s="24" t="s">
        <v>136</v>
      </c>
      <c r="O126" s="24" t="s">
        <v>21</v>
      </c>
      <c r="P126" s="24" t="s">
        <v>22</v>
      </c>
      <c r="Q126" s="24" t="s">
        <v>23</v>
      </c>
      <c r="R126" s="24" t="s">
        <v>24</v>
      </c>
      <c r="S126" s="25" t="s">
        <v>25</v>
      </c>
      <c r="T126" s="25" t="s">
        <v>26</v>
      </c>
      <c r="U126" s="26" t="s">
        <v>27</v>
      </c>
      <c r="V126" s="18" t="s">
        <v>18</v>
      </c>
      <c r="W126" s="25" t="s">
        <v>25</v>
      </c>
      <c r="X126" s="25" t="s">
        <v>26</v>
      </c>
      <c r="Y126" s="25" t="s">
        <v>25</v>
      </c>
      <c r="Z126" s="25" t="s">
        <v>26</v>
      </c>
      <c r="AA126" s="13"/>
      <c r="AB126" s="13"/>
      <c r="AC126" s="27"/>
      <c r="AD126" s="25" t="s">
        <v>28</v>
      </c>
      <c r="AE126" s="25" t="s">
        <v>29</v>
      </c>
      <c r="AF126" s="25" t="s">
        <v>30</v>
      </c>
      <c r="AG126" s="15"/>
      <c r="AH126" s="28" t="s">
        <v>31</v>
      </c>
      <c r="AI126" s="28" t="s">
        <v>32</v>
      </c>
      <c r="AJ126" s="28" t="s">
        <v>33</v>
      </c>
      <c r="AK126" s="15"/>
      <c r="AL126" s="28" t="s">
        <v>31</v>
      </c>
      <c r="AM126" s="28" t="s">
        <v>32</v>
      </c>
      <c r="AN126" s="28" t="s">
        <v>34</v>
      </c>
    </row>
    <row r="127" spans="1:40" s="15" customFormat="1" ht="8.25" hidden="1" customHeight="1" x14ac:dyDescent="0.25">
      <c r="A127" s="30"/>
      <c r="B127" s="30"/>
      <c r="C127" s="97"/>
      <c r="D127" s="97"/>
      <c r="E127" s="98"/>
      <c r="F127" s="30"/>
      <c r="G127" s="99"/>
      <c r="H127" s="30"/>
      <c r="I127" s="30"/>
      <c r="J127" s="77"/>
      <c r="K127" s="77"/>
      <c r="L127" s="30"/>
      <c r="M127" s="40"/>
      <c r="N127" s="40"/>
      <c r="O127" s="41"/>
      <c r="P127" s="40"/>
      <c r="Q127" s="40"/>
      <c r="R127" s="40"/>
      <c r="S127" s="78"/>
      <c r="T127" s="78"/>
      <c r="U127" s="78"/>
      <c r="V127" s="78"/>
      <c r="W127" s="78"/>
      <c r="X127" s="78"/>
      <c r="Y127" s="78"/>
      <c r="Z127" s="78"/>
      <c r="AA127" s="13"/>
      <c r="AB127" s="13"/>
      <c r="AC127" s="79"/>
      <c r="AD127" s="80"/>
      <c r="AE127" s="81"/>
      <c r="AF127" s="100"/>
      <c r="AH127" s="80"/>
      <c r="AI127" s="80"/>
      <c r="AJ127" s="80"/>
      <c r="AL127" s="80"/>
      <c r="AM127" s="80"/>
      <c r="AN127" s="80"/>
    </row>
    <row r="128" spans="1:40" s="8" customFormat="1" ht="12.75" x14ac:dyDescent="0.2">
      <c r="A128" s="101"/>
      <c r="B128" s="102"/>
      <c r="C128" s="103"/>
      <c r="D128" s="104"/>
      <c r="E128" s="104"/>
      <c r="F128" s="105"/>
      <c r="G128" s="106"/>
      <c r="H128" s="106"/>
      <c r="I128" s="107"/>
      <c r="J128" s="108"/>
      <c r="K128" s="109"/>
      <c r="L128" s="109"/>
      <c r="M128" s="109"/>
      <c r="N128" s="109"/>
    </row>
    <row r="129" spans="1:23" s="8" customFormat="1" ht="12.75" x14ac:dyDescent="0.2">
      <c r="A129" s="101"/>
      <c r="B129" s="102"/>
      <c r="C129" s="103"/>
      <c r="D129" s="104"/>
      <c r="E129" s="104"/>
      <c r="F129" s="105"/>
      <c r="G129" s="106"/>
      <c r="H129" s="106"/>
      <c r="I129" s="107"/>
      <c r="J129" s="108"/>
      <c r="K129" s="109"/>
      <c r="L129" s="109"/>
      <c r="M129" s="109"/>
      <c r="N129" s="109"/>
      <c r="V129" s="1"/>
    </row>
    <row r="130" spans="1:23" s="8" customFormat="1" ht="12.75" x14ac:dyDescent="0.2">
      <c r="A130" s="101"/>
      <c r="B130" s="102"/>
      <c r="C130" s="103"/>
      <c r="D130" s="104"/>
      <c r="E130" s="104"/>
      <c r="F130" s="105"/>
      <c r="G130" s="106"/>
      <c r="H130" s="106"/>
      <c r="I130" s="107"/>
      <c r="J130" s="108"/>
      <c r="K130" s="109"/>
      <c r="L130" s="109"/>
      <c r="M130" s="109"/>
      <c r="N130" s="109"/>
      <c r="W130" s="110"/>
    </row>
    <row r="131" spans="1:23" s="8" customFormat="1" ht="12.75" x14ac:dyDescent="0.2">
      <c r="A131" s="101"/>
      <c r="B131" s="102"/>
      <c r="C131" s="103"/>
      <c r="D131" s="104"/>
      <c r="E131" s="104"/>
      <c r="F131" s="105"/>
      <c r="G131" s="106"/>
      <c r="H131" s="106"/>
      <c r="I131" s="107"/>
      <c r="J131" s="108"/>
      <c r="K131" s="109"/>
      <c r="L131" s="109"/>
      <c r="M131" s="109"/>
      <c r="N131" s="109"/>
    </row>
    <row r="132" spans="1:23" s="8" customFormat="1" ht="12.75" x14ac:dyDescent="0.2">
      <c r="A132" s="101"/>
      <c r="B132" s="102"/>
      <c r="C132" s="103"/>
      <c r="D132" s="104"/>
      <c r="E132" s="104"/>
      <c r="F132" s="105"/>
      <c r="G132" s="106"/>
      <c r="H132" s="106"/>
      <c r="I132" s="107"/>
      <c r="J132" s="108"/>
      <c r="K132" s="109"/>
      <c r="L132" s="109"/>
      <c r="M132" s="109"/>
      <c r="N132" s="109"/>
    </row>
    <row r="133" spans="1:23" s="8" customFormat="1" ht="12.75" x14ac:dyDescent="0.2">
      <c r="A133" s="111" t="s">
        <v>263</v>
      </c>
      <c r="B133" s="111"/>
      <c r="C133" s="111"/>
      <c r="D133" s="111"/>
      <c r="E133" s="111"/>
      <c r="F133" s="111"/>
      <c r="G133" s="111"/>
      <c r="H133" s="111"/>
      <c r="I133" s="111"/>
      <c r="J133" s="111"/>
      <c r="K133" s="111"/>
      <c r="L133" s="111"/>
      <c r="M133" s="111"/>
      <c r="N133" s="111"/>
      <c r="O133" s="111"/>
      <c r="P133" s="111"/>
      <c r="Q133" s="111"/>
    </row>
    <row r="134" spans="1:23" s="8" customFormat="1" ht="12.75" x14ac:dyDescent="0.2">
      <c r="A134" s="112" t="s">
        <v>264</v>
      </c>
      <c r="B134" s="112"/>
      <c r="C134" s="112"/>
      <c r="D134" s="112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</row>
    <row r="135" spans="1:23" s="8" customFormat="1" ht="12.75" x14ac:dyDescent="0.2">
      <c r="A135" s="112" t="s">
        <v>265</v>
      </c>
      <c r="B135" s="112"/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</row>
    <row r="136" spans="1:23" s="8" customFormat="1" ht="12.75" x14ac:dyDescent="0.2">
      <c r="A136" s="113"/>
      <c r="B136" s="113"/>
      <c r="C136" s="113"/>
      <c r="D136" s="113"/>
      <c r="E136" s="113"/>
      <c r="F136" s="113"/>
      <c r="G136" s="114"/>
      <c r="H136" s="114"/>
      <c r="I136" s="115"/>
    </row>
    <row r="137" spans="1:23" ht="12.75" customHeight="1" x14ac:dyDescent="0.25">
      <c r="A137" s="116" t="s">
        <v>266</v>
      </c>
      <c r="B137" s="117"/>
      <c r="C137" s="117"/>
      <c r="D137" s="118"/>
      <c r="E137" s="119"/>
      <c r="F137" s="120"/>
      <c r="G137" s="121"/>
      <c r="H137" s="121"/>
      <c r="I137" s="122"/>
    </row>
    <row r="138" spans="1:23" ht="9.75" customHeight="1" x14ac:dyDescent="0.25">
      <c r="A138" s="123" t="s">
        <v>267</v>
      </c>
      <c r="B138" s="117"/>
      <c r="C138" s="117"/>
      <c r="D138" s="118"/>
      <c r="E138" s="119"/>
      <c r="F138" s="120"/>
      <c r="G138" s="121"/>
      <c r="H138" s="121"/>
      <c r="I138" s="122"/>
    </row>
    <row r="139" spans="1:23" ht="90" customHeight="1" x14ac:dyDescent="0.25"/>
    <row r="140" spans="1:23" ht="90" customHeight="1" x14ac:dyDescent="0.25"/>
    <row r="144" spans="1:23" ht="90" customHeight="1" x14ac:dyDescent="0.25"/>
    <row r="145" ht="90" customHeight="1" x14ac:dyDescent="0.25"/>
    <row r="146" ht="90" customHeight="1" x14ac:dyDescent="0.25"/>
    <row r="147" ht="90" customHeight="1" x14ac:dyDescent="0.25"/>
    <row r="148" ht="90" customHeight="1" x14ac:dyDescent="0.25"/>
    <row r="150" ht="90" customHeight="1" x14ac:dyDescent="0.25"/>
    <row r="151" ht="90" customHeight="1" x14ac:dyDescent="0.25"/>
    <row r="152" ht="90" customHeight="1" x14ac:dyDescent="0.25"/>
    <row r="153" ht="90" customHeight="1" x14ac:dyDescent="0.25"/>
    <row r="155" ht="90" customHeight="1" x14ac:dyDescent="0.25"/>
    <row r="156" ht="90" customHeight="1" x14ac:dyDescent="0.25"/>
    <row r="158" ht="146.25" customHeight="1" x14ac:dyDescent="0.25"/>
    <row r="159" ht="165" customHeight="1" x14ac:dyDescent="0.25"/>
    <row r="160" ht="90" customHeight="1" x14ac:dyDescent="0.25"/>
    <row r="161" ht="90" customHeight="1" x14ac:dyDescent="0.25"/>
    <row r="162" ht="90" customHeight="1" x14ac:dyDescent="0.25"/>
    <row r="164" ht="90" customHeight="1" x14ac:dyDescent="0.25"/>
    <row r="165" ht="90" customHeight="1" x14ac:dyDescent="0.25"/>
    <row r="167" ht="90" customHeight="1" x14ac:dyDescent="0.25"/>
  </sheetData>
  <mergeCells count="128">
    <mergeCell ref="AL125:AN125"/>
    <mergeCell ref="J126:K126"/>
    <mergeCell ref="J127:K127"/>
    <mergeCell ref="A133:Q133"/>
    <mergeCell ref="A134:Q134"/>
    <mergeCell ref="A135:Q135"/>
    <mergeCell ref="J120:L120"/>
    <mergeCell ref="J121:L121"/>
    <mergeCell ref="J122:L122"/>
    <mergeCell ref="J123:L123"/>
    <mergeCell ref="A125:R125"/>
    <mergeCell ref="AH125:AJ125"/>
    <mergeCell ref="AH115:AJ115"/>
    <mergeCell ref="AL115:AN115"/>
    <mergeCell ref="J116:K116"/>
    <mergeCell ref="J117:L117"/>
    <mergeCell ref="J118:L118"/>
    <mergeCell ref="J119:L119"/>
    <mergeCell ref="J109:L109"/>
    <mergeCell ref="J110:L110"/>
    <mergeCell ref="J111:L111"/>
    <mergeCell ref="J112:L112"/>
    <mergeCell ref="J113:L113"/>
    <mergeCell ref="A115:Q115"/>
    <mergeCell ref="J103:L103"/>
    <mergeCell ref="J104:L104"/>
    <mergeCell ref="J105:L105"/>
    <mergeCell ref="J106:L106"/>
    <mergeCell ref="J107:L107"/>
    <mergeCell ref="J108:L108"/>
    <mergeCell ref="J97:L97"/>
    <mergeCell ref="J98:L98"/>
    <mergeCell ref="J99:L99"/>
    <mergeCell ref="J100:L100"/>
    <mergeCell ref="J101:L101"/>
    <mergeCell ref="J102:L102"/>
    <mergeCell ref="J91:L91"/>
    <mergeCell ref="J92:L92"/>
    <mergeCell ref="J93:L93"/>
    <mergeCell ref="J94:L94"/>
    <mergeCell ref="J95:L95"/>
    <mergeCell ref="J96:L96"/>
    <mergeCell ref="J85:L85"/>
    <mergeCell ref="J86:L86"/>
    <mergeCell ref="J87:L87"/>
    <mergeCell ref="J88:L88"/>
    <mergeCell ref="J89:L89"/>
    <mergeCell ref="J90:L90"/>
    <mergeCell ref="AH80:AJ80"/>
    <mergeCell ref="AL80:AN80"/>
    <mergeCell ref="J81:K81"/>
    <mergeCell ref="J82:L82"/>
    <mergeCell ref="J83:L83"/>
    <mergeCell ref="J84:L84"/>
    <mergeCell ref="J74:L74"/>
    <mergeCell ref="J75:L75"/>
    <mergeCell ref="J76:L76"/>
    <mergeCell ref="J77:L77"/>
    <mergeCell ref="J78:L78"/>
    <mergeCell ref="A80:Q80"/>
    <mergeCell ref="J68:L68"/>
    <mergeCell ref="J69:L69"/>
    <mergeCell ref="J70:L70"/>
    <mergeCell ref="J71:L71"/>
    <mergeCell ref="J72:L72"/>
    <mergeCell ref="J73:L73"/>
    <mergeCell ref="J62:K62"/>
    <mergeCell ref="J63:L63"/>
    <mergeCell ref="J64:L64"/>
    <mergeCell ref="J65:L65"/>
    <mergeCell ref="J66:L66"/>
    <mergeCell ref="J67:L67"/>
    <mergeCell ref="AL56:AN56"/>
    <mergeCell ref="J57:K57"/>
    <mergeCell ref="J58:K58"/>
    <mergeCell ref="A59:G59"/>
    <mergeCell ref="I59:L59"/>
    <mergeCell ref="A61:Q61"/>
    <mergeCell ref="AH61:AJ61"/>
    <mergeCell ref="AL61:AN61"/>
    <mergeCell ref="J51:L51"/>
    <mergeCell ref="J52:L52"/>
    <mergeCell ref="J53:L53"/>
    <mergeCell ref="J54:L54"/>
    <mergeCell ref="A56:N56"/>
    <mergeCell ref="AH56:AJ56"/>
    <mergeCell ref="J45:L45"/>
    <mergeCell ref="J46:L46"/>
    <mergeCell ref="J47:L47"/>
    <mergeCell ref="J48:L48"/>
    <mergeCell ref="J49:L49"/>
    <mergeCell ref="J50:L50"/>
    <mergeCell ref="J39:L39"/>
    <mergeCell ref="J40:L40"/>
    <mergeCell ref="J41:L41"/>
    <mergeCell ref="J42:L42"/>
    <mergeCell ref="J43:L43"/>
    <mergeCell ref="J44:L44"/>
    <mergeCell ref="J33:L33"/>
    <mergeCell ref="J34:L34"/>
    <mergeCell ref="J35:L35"/>
    <mergeCell ref="J36:L36"/>
    <mergeCell ref="J37:L37"/>
    <mergeCell ref="J38:L38"/>
    <mergeCell ref="J27:L27"/>
    <mergeCell ref="J28:L28"/>
    <mergeCell ref="J29:L29"/>
    <mergeCell ref="J30:L30"/>
    <mergeCell ref="J31:L31"/>
    <mergeCell ref="J32:L32"/>
    <mergeCell ref="J21:L21"/>
    <mergeCell ref="J22:L22"/>
    <mergeCell ref="J23:L23"/>
    <mergeCell ref="J24:L24"/>
    <mergeCell ref="J25:L25"/>
    <mergeCell ref="J26:L26"/>
    <mergeCell ref="A17:Q17"/>
    <mergeCell ref="AH17:AJ17"/>
    <mergeCell ref="AL17:AN17"/>
    <mergeCell ref="J18:K18"/>
    <mergeCell ref="J19:L19"/>
    <mergeCell ref="J20:L20"/>
    <mergeCell ref="A9:Q9"/>
    <mergeCell ref="A10:Q10"/>
    <mergeCell ref="A11:Q11"/>
    <mergeCell ref="A12:Q12"/>
    <mergeCell ref="A13:Q13"/>
    <mergeCell ref="A15:Q15"/>
  </mergeCells>
  <printOptions horizontalCentered="1"/>
  <pageMargins left="0.23622047244094491" right="0.23622047244094491" top="0.43307086614173229" bottom="0.43307086614173229" header="0.31496062992125984" footer="0.31496062992125984"/>
  <pageSetup scale="83" firstPageNumber="3" fitToHeight="0" orientation="portrait" r:id="rId1"/>
  <headerFooter>
    <oddFooter>&amp;L&amp;"Times New Roman,Normal"Relacion de pension mayo 2024&amp;R&amp;"Times New Roman,Normal"Página &amp;P de 06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2024</vt:lpstr>
      <vt:lpstr>'JUNIO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2024-06-25T12:18:45Z</dcterms:created>
  <dcterms:modified xsi:type="dcterms:W3CDTF">2024-06-25T12:19:18Z</dcterms:modified>
</cp:coreProperties>
</file>