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135"/>
  </bookViews>
  <sheets>
    <sheet name="MARZO 2024" sheetId="1" r:id="rId1"/>
  </sheets>
  <externalReferences>
    <externalReference r:id="rId2"/>
  </externalReferences>
  <definedNames>
    <definedName name="_xlnm.Print_Area" localSheetId="0">'MARZO 2024'!$A$1:$R$392</definedName>
    <definedName name="esposa1">'[1]EN PROCESO'!$G$54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7" i="1" l="1"/>
  <c r="F377" i="1"/>
  <c r="H376" i="1"/>
  <c r="F376" i="1"/>
  <c r="H375" i="1"/>
  <c r="F375" i="1"/>
  <c r="H374" i="1"/>
  <c r="F374" i="1"/>
  <c r="H373" i="1"/>
  <c r="F373" i="1"/>
  <c r="H372" i="1"/>
  <c r="F372" i="1"/>
  <c r="L371" i="1"/>
  <c r="H371" i="1"/>
  <c r="F371" i="1"/>
  <c r="H370" i="1"/>
  <c r="F370" i="1"/>
  <c r="H369" i="1"/>
  <c r="F369" i="1"/>
  <c r="K368" i="1"/>
  <c r="H368" i="1"/>
  <c r="F368" i="1"/>
  <c r="L367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5" i="1"/>
  <c r="F355" i="1"/>
  <c r="H354" i="1"/>
  <c r="F354" i="1"/>
  <c r="H353" i="1"/>
  <c r="F353" i="1"/>
  <c r="H352" i="1"/>
  <c r="F352" i="1"/>
  <c r="H351" i="1"/>
  <c r="F351" i="1"/>
  <c r="L350" i="1"/>
  <c r="H350" i="1"/>
  <c r="F350" i="1"/>
  <c r="H349" i="1"/>
  <c r="F349" i="1"/>
  <c r="L348" i="1"/>
  <c r="H348" i="1"/>
  <c r="F348" i="1"/>
  <c r="H347" i="1"/>
  <c r="F347" i="1"/>
  <c r="L346" i="1"/>
  <c r="K346" i="1"/>
  <c r="H346" i="1"/>
  <c r="F346" i="1"/>
  <c r="H345" i="1"/>
  <c r="F345" i="1"/>
  <c r="L344" i="1"/>
  <c r="K344" i="1"/>
  <c r="H344" i="1"/>
  <c r="F344" i="1"/>
  <c r="H343" i="1"/>
  <c r="F343" i="1"/>
  <c r="H342" i="1"/>
  <c r="F342" i="1"/>
  <c r="L341" i="1"/>
  <c r="H341" i="1"/>
  <c r="F341" i="1"/>
  <c r="K340" i="1"/>
  <c r="L340" i="1" s="1"/>
  <c r="H340" i="1"/>
  <c r="F340" i="1"/>
  <c r="L339" i="1"/>
  <c r="H339" i="1"/>
  <c r="F339" i="1"/>
  <c r="H338" i="1"/>
  <c r="F338" i="1"/>
  <c r="H337" i="1"/>
  <c r="F337" i="1"/>
  <c r="H336" i="1"/>
  <c r="F336" i="1"/>
  <c r="H335" i="1"/>
  <c r="F335" i="1"/>
  <c r="L334" i="1"/>
  <c r="K334" i="1"/>
  <c r="I334" i="1"/>
  <c r="H334" i="1"/>
  <c r="F334" i="1"/>
  <c r="L333" i="1"/>
  <c r="I333" i="1"/>
  <c r="H333" i="1"/>
  <c r="F333" i="1"/>
  <c r="K332" i="1"/>
  <c r="L332" i="1" s="1"/>
  <c r="I332" i="1"/>
  <c r="H332" i="1"/>
  <c r="F332" i="1"/>
  <c r="L331" i="1"/>
  <c r="I331" i="1"/>
  <c r="H331" i="1"/>
  <c r="F331" i="1"/>
  <c r="L330" i="1"/>
  <c r="I330" i="1"/>
  <c r="H330" i="1"/>
  <c r="F330" i="1"/>
  <c r="L329" i="1"/>
  <c r="I329" i="1"/>
  <c r="H329" i="1"/>
  <c r="F329" i="1"/>
  <c r="L328" i="1"/>
  <c r="I328" i="1"/>
  <c r="H328" i="1"/>
  <c r="F328" i="1"/>
  <c r="L327" i="1"/>
  <c r="K327" i="1"/>
  <c r="I327" i="1"/>
  <c r="H327" i="1"/>
  <c r="F327" i="1"/>
  <c r="L326" i="1"/>
  <c r="I326" i="1"/>
  <c r="H326" i="1"/>
  <c r="F326" i="1"/>
  <c r="L325" i="1"/>
  <c r="I325" i="1"/>
  <c r="H325" i="1"/>
  <c r="F325" i="1"/>
  <c r="L324" i="1"/>
  <c r="I324" i="1"/>
  <c r="H324" i="1"/>
  <c r="F324" i="1"/>
  <c r="L323" i="1"/>
  <c r="I323" i="1"/>
  <c r="H323" i="1"/>
  <c r="F323" i="1"/>
  <c r="L322" i="1"/>
  <c r="I322" i="1"/>
  <c r="H322" i="1"/>
  <c r="F322" i="1"/>
  <c r="L321" i="1"/>
  <c r="I321" i="1"/>
  <c r="H321" i="1"/>
  <c r="F321" i="1"/>
  <c r="L320" i="1"/>
  <c r="I320" i="1"/>
  <c r="H320" i="1"/>
  <c r="F320" i="1"/>
  <c r="L319" i="1"/>
  <c r="I319" i="1"/>
  <c r="H319" i="1"/>
  <c r="F319" i="1"/>
  <c r="L318" i="1"/>
  <c r="I318" i="1"/>
  <c r="H318" i="1"/>
  <c r="F318" i="1"/>
  <c r="L317" i="1"/>
  <c r="I317" i="1"/>
  <c r="H317" i="1"/>
  <c r="F317" i="1"/>
  <c r="L316" i="1"/>
  <c r="I316" i="1"/>
  <c r="H316" i="1"/>
  <c r="F316" i="1"/>
  <c r="L315" i="1"/>
  <c r="I315" i="1"/>
  <c r="H315" i="1"/>
  <c r="F315" i="1"/>
  <c r="L314" i="1"/>
  <c r="I314" i="1"/>
  <c r="H314" i="1"/>
  <c r="F314" i="1"/>
  <c r="K313" i="1"/>
  <c r="L313" i="1" s="1"/>
  <c r="I313" i="1"/>
  <c r="H313" i="1"/>
  <c r="F313" i="1"/>
  <c r="L312" i="1"/>
  <c r="K312" i="1"/>
  <c r="I312" i="1"/>
  <c r="H312" i="1"/>
  <c r="F312" i="1"/>
  <c r="L311" i="1"/>
  <c r="K311" i="1"/>
  <c r="I311" i="1"/>
  <c r="H311" i="1"/>
  <c r="F311" i="1"/>
  <c r="L310" i="1"/>
  <c r="K310" i="1"/>
  <c r="I310" i="1"/>
  <c r="H310" i="1"/>
  <c r="F310" i="1"/>
  <c r="L309" i="1"/>
  <c r="I309" i="1"/>
  <c r="H309" i="1"/>
  <c r="F309" i="1"/>
  <c r="K308" i="1"/>
  <c r="L308" i="1" s="1"/>
  <c r="I308" i="1"/>
  <c r="H308" i="1"/>
  <c r="F308" i="1"/>
  <c r="L307" i="1"/>
  <c r="K307" i="1"/>
  <c r="I307" i="1"/>
  <c r="H307" i="1"/>
  <c r="F307" i="1"/>
  <c r="L306" i="1"/>
  <c r="I306" i="1"/>
  <c r="H306" i="1"/>
  <c r="F306" i="1"/>
  <c r="K305" i="1"/>
  <c r="L305" i="1" s="1"/>
  <c r="I305" i="1"/>
  <c r="H305" i="1"/>
  <c r="F305" i="1"/>
  <c r="L304" i="1"/>
  <c r="K304" i="1"/>
  <c r="I304" i="1"/>
  <c r="H304" i="1"/>
  <c r="F304" i="1"/>
  <c r="K303" i="1"/>
  <c r="L303" i="1" s="1"/>
  <c r="I303" i="1"/>
  <c r="H303" i="1"/>
  <c r="F303" i="1"/>
  <c r="L302" i="1"/>
  <c r="K302" i="1"/>
  <c r="I302" i="1"/>
  <c r="H302" i="1"/>
  <c r="F302" i="1"/>
  <c r="L301" i="1"/>
  <c r="I301" i="1"/>
  <c r="H301" i="1"/>
  <c r="F301" i="1"/>
  <c r="K300" i="1"/>
  <c r="L300" i="1" s="1"/>
  <c r="I300" i="1"/>
  <c r="H300" i="1"/>
  <c r="F300" i="1"/>
  <c r="L299" i="1"/>
  <c r="I299" i="1"/>
  <c r="H299" i="1"/>
  <c r="F299" i="1"/>
  <c r="L298" i="1"/>
  <c r="K298" i="1"/>
  <c r="I298" i="1"/>
  <c r="H298" i="1"/>
  <c r="F298" i="1"/>
  <c r="L297" i="1"/>
  <c r="K297" i="1"/>
  <c r="I297" i="1"/>
  <c r="H297" i="1"/>
  <c r="F297" i="1"/>
  <c r="L296" i="1"/>
  <c r="K296" i="1"/>
  <c r="I296" i="1"/>
  <c r="H296" i="1"/>
  <c r="F296" i="1"/>
  <c r="K295" i="1"/>
  <c r="L295" i="1" s="1"/>
  <c r="I295" i="1"/>
  <c r="H295" i="1"/>
  <c r="F295" i="1"/>
  <c r="L294" i="1"/>
  <c r="K294" i="1"/>
  <c r="I294" i="1"/>
  <c r="H294" i="1"/>
  <c r="F294" i="1"/>
  <c r="K293" i="1"/>
  <c r="L293" i="1" s="1"/>
  <c r="I293" i="1"/>
  <c r="H293" i="1"/>
  <c r="F293" i="1"/>
  <c r="L292" i="1"/>
  <c r="K292" i="1"/>
  <c r="I292" i="1"/>
  <c r="H292" i="1"/>
  <c r="F292" i="1"/>
  <c r="L291" i="1"/>
  <c r="K291" i="1"/>
  <c r="I291" i="1"/>
  <c r="H291" i="1"/>
  <c r="F291" i="1"/>
  <c r="L290" i="1"/>
  <c r="K290" i="1"/>
  <c r="I290" i="1"/>
  <c r="H290" i="1"/>
  <c r="F290" i="1"/>
  <c r="L289" i="1"/>
  <c r="I289" i="1"/>
  <c r="H289" i="1"/>
  <c r="F289" i="1"/>
  <c r="K288" i="1"/>
  <c r="L288" i="1" s="1"/>
  <c r="I288" i="1"/>
  <c r="H288" i="1"/>
  <c r="F288" i="1"/>
  <c r="L287" i="1"/>
  <c r="K287" i="1"/>
  <c r="I287" i="1"/>
  <c r="H287" i="1"/>
  <c r="F287" i="1"/>
  <c r="L286" i="1"/>
  <c r="K286" i="1"/>
  <c r="I286" i="1"/>
  <c r="H286" i="1"/>
  <c r="F286" i="1"/>
  <c r="L285" i="1"/>
  <c r="K285" i="1"/>
  <c r="I285" i="1"/>
  <c r="H285" i="1"/>
  <c r="F285" i="1"/>
  <c r="L284" i="1"/>
  <c r="I284" i="1"/>
  <c r="H284" i="1"/>
  <c r="F284" i="1"/>
  <c r="L283" i="1"/>
  <c r="I283" i="1"/>
  <c r="H283" i="1"/>
  <c r="F283" i="1"/>
  <c r="L282" i="1"/>
  <c r="K282" i="1"/>
  <c r="I282" i="1"/>
  <c r="H282" i="1"/>
  <c r="F282" i="1"/>
  <c r="L281" i="1"/>
  <c r="K281" i="1"/>
  <c r="I281" i="1"/>
  <c r="H281" i="1"/>
  <c r="F281" i="1"/>
  <c r="L280" i="1"/>
  <c r="I280" i="1"/>
  <c r="H280" i="1"/>
  <c r="F280" i="1"/>
  <c r="L279" i="1"/>
  <c r="I279" i="1"/>
  <c r="H279" i="1"/>
  <c r="F279" i="1"/>
  <c r="L278" i="1"/>
  <c r="K278" i="1"/>
  <c r="I278" i="1"/>
  <c r="H278" i="1"/>
  <c r="F278" i="1"/>
  <c r="L277" i="1"/>
  <c r="I277" i="1"/>
  <c r="H277" i="1"/>
  <c r="F277" i="1"/>
  <c r="L276" i="1"/>
  <c r="K276" i="1"/>
  <c r="I276" i="1"/>
  <c r="H276" i="1"/>
  <c r="F276" i="1"/>
  <c r="K275" i="1"/>
  <c r="L275" i="1" s="1"/>
  <c r="I275" i="1"/>
  <c r="H275" i="1"/>
  <c r="F275" i="1"/>
  <c r="L274" i="1"/>
  <c r="I274" i="1"/>
  <c r="H274" i="1"/>
  <c r="F274" i="1"/>
  <c r="L273" i="1"/>
  <c r="K273" i="1"/>
  <c r="I273" i="1"/>
  <c r="H273" i="1"/>
  <c r="F273" i="1"/>
  <c r="L272" i="1"/>
  <c r="I272" i="1"/>
  <c r="H272" i="1"/>
  <c r="F272" i="1"/>
  <c r="L271" i="1"/>
  <c r="I271" i="1"/>
  <c r="H271" i="1"/>
  <c r="F271" i="1"/>
  <c r="L270" i="1"/>
  <c r="I270" i="1"/>
  <c r="H270" i="1"/>
  <c r="F270" i="1"/>
  <c r="L269" i="1"/>
  <c r="I269" i="1"/>
  <c r="H269" i="1"/>
  <c r="F269" i="1"/>
  <c r="K268" i="1"/>
  <c r="L268" i="1" s="1"/>
  <c r="I268" i="1"/>
  <c r="H268" i="1"/>
  <c r="F268" i="1"/>
  <c r="L267" i="1"/>
  <c r="I267" i="1"/>
  <c r="H267" i="1"/>
  <c r="F267" i="1"/>
  <c r="L266" i="1"/>
  <c r="I266" i="1"/>
  <c r="H266" i="1"/>
  <c r="F266" i="1"/>
  <c r="L265" i="1"/>
  <c r="I265" i="1"/>
  <c r="H265" i="1"/>
  <c r="F265" i="1"/>
  <c r="L264" i="1"/>
  <c r="I264" i="1"/>
  <c r="H264" i="1"/>
  <c r="F264" i="1"/>
  <c r="L263" i="1"/>
  <c r="I263" i="1"/>
  <c r="H263" i="1"/>
  <c r="F263" i="1"/>
  <c r="L262" i="1"/>
  <c r="I262" i="1"/>
  <c r="H262" i="1"/>
  <c r="F262" i="1"/>
  <c r="L261" i="1"/>
  <c r="I261" i="1"/>
  <c r="H261" i="1"/>
  <c r="F261" i="1"/>
  <c r="L260" i="1"/>
  <c r="I260" i="1"/>
  <c r="H260" i="1"/>
  <c r="F260" i="1"/>
  <c r="L259" i="1"/>
  <c r="I259" i="1"/>
  <c r="H259" i="1"/>
  <c r="F259" i="1"/>
  <c r="L258" i="1"/>
  <c r="K258" i="1"/>
  <c r="I258" i="1"/>
  <c r="H258" i="1"/>
  <c r="F258" i="1"/>
  <c r="L257" i="1"/>
  <c r="I257" i="1"/>
  <c r="H257" i="1"/>
  <c r="F257" i="1"/>
  <c r="L256" i="1"/>
  <c r="I256" i="1"/>
  <c r="H256" i="1"/>
  <c r="F256" i="1"/>
  <c r="L255" i="1"/>
  <c r="I255" i="1"/>
  <c r="H255" i="1"/>
  <c r="F255" i="1"/>
  <c r="L254" i="1"/>
  <c r="I254" i="1"/>
  <c r="H254" i="1"/>
  <c r="F254" i="1"/>
  <c r="L253" i="1"/>
  <c r="I253" i="1"/>
  <c r="H253" i="1"/>
  <c r="F253" i="1"/>
  <c r="L252" i="1"/>
  <c r="I252" i="1"/>
  <c r="H252" i="1"/>
  <c r="F252" i="1"/>
  <c r="L251" i="1"/>
  <c r="K251" i="1"/>
  <c r="I251" i="1"/>
  <c r="H251" i="1"/>
  <c r="F251" i="1"/>
  <c r="L250" i="1"/>
  <c r="I250" i="1"/>
  <c r="H250" i="1"/>
  <c r="F250" i="1"/>
  <c r="L249" i="1"/>
  <c r="K249" i="1"/>
  <c r="I249" i="1"/>
  <c r="H249" i="1"/>
  <c r="F249" i="1"/>
  <c r="L248" i="1"/>
  <c r="I248" i="1"/>
  <c r="H248" i="1"/>
  <c r="F248" i="1"/>
  <c r="L247" i="1"/>
  <c r="I247" i="1"/>
  <c r="H247" i="1"/>
  <c r="F247" i="1"/>
  <c r="L246" i="1"/>
  <c r="I246" i="1"/>
  <c r="H246" i="1"/>
  <c r="F246" i="1"/>
  <c r="K245" i="1"/>
  <c r="L245" i="1" s="1"/>
  <c r="I245" i="1"/>
  <c r="H245" i="1"/>
  <c r="F245" i="1"/>
  <c r="L244" i="1"/>
  <c r="I244" i="1"/>
  <c r="H244" i="1"/>
  <c r="F244" i="1"/>
  <c r="L243" i="1"/>
  <c r="I243" i="1"/>
  <c r="H243" i="1"/>
  <c r="F243" i="1"/>
  <c r="L242" i="1"/>
  <c r="K242" i="1"/>
  <c r="I242" i="1"/>
  <c r="H242" i="1"/>
  <c r="F242" i="1"/>
  <c r="H238" i="1"/>
  <c r="F238" i="1"/>
  <c r="L237" i="1"/>
  <c r="H237" i="1"/>
  <c r="F237" i="1"/>
  <c r="L236" i="1"/>
  <c r="K236" i="1"/>
  <c r="H236" i="1"/>
  <c r="F236" i="1"/>
  <c r="L235" i="1"/>
  <c r="K235" i="1"/>
  <c r="H235" i="1"/>
  <c r="F235" i="1"/>
  <c r="L234" i="1"/>
  <c r="K234" i="1"/>
  <c r="H234" i="1"/>
  <c r="F234" i="1"/>
  <c r="L233" i="1"/>
  <c r="K233" i="1"/>
  <c r="H233" i="1"/>
  <c r="F233" i="1"/>
  <c r="L232" i="1"/>
  <c r="K232" i="1"/>
  <c r="H232" i="1"/>
  <c r="F232" i="1"/>
  <c r="L231" i="1"/>
  <c r="K231" i="1"/>
  <c r="I231" i="1"/>
  <c r="H231" i="1"/>
  <c r="F231" i="1"/>
  <c r="K230" i="1"/>
  <c r="L230" i="1" s="1"/>
  <c r="I230" i="1"/>
  <c r="H230" i="1"/>
  <c r="F230" i="1"/>
  <c r="L229" i="1"/>
  <c r="K229" i="1"/>
  <c r="I229" i="1"/>
  <c r="H229" i="1"/>
  <c r="F229" i="1"/>
  <c r="L228" i="1"/>
  <c r="K228" i="1"/>
  <c r="I228" i="1"/>
  <c r="H228" i="1"/>
  <c r="F228" i="1"/>
  <c r="L227" i="1"/>
  <c r="K227" i="1"/>
  <c r="I227" i="1"/>
  <c r="H227" i="1"/>
  <c r="F227" i="1"/>
  <c r="K226" i="1"/>
  <c r="L226" i="1" s="1"/>
  <c r="I226" i="1"/>
  <c r="H226" i="1"/>
  <c r="F226" i="1"/>
  <c r="L225" i="1"/>
  <c r="K225" i="1"/>
  <c r="I225" i="1"/>
  <c r="H225" i="1"/>
  <c r="F225" i="1"/>
  <c r="K224" i="1"/>
  <c r="L224" i="1" s="1"/>
  <c r="I224" i="1"/>
  <c r="H224" i="1"/>
  <c r="F224" i="1"/>
  <c r="L223" i="1"/>
  <c r="I223" i="1"/>
  <c r="H223" i="1"/>
  <c r="F223" i="1"/>
  <c r="L222" i="1"/>
  <c r="K222" i="1"/>
  <c r="I222" i="1"/>
  <c r="H222" i="1"/>
  <c r="F222" i="1"/>
  <c r="K221" i="1"/>
  <c r="L221" i="1" s="1"/>
  <c r="I221" i="1"/>
  <c r="H221" i="1"/>
  <c r="F221" i="1"/>
  <c r="L220" i="1"/>
  <c r="K220" i="1"/>
  <c r="I220" i="1"/>
  <c r="H220" i="1"/>
  <c r="F220" i="1"/>
  <c r="K219" i="1"/>
  <c r="L219" i="1" s="1"/>
  <c r="I219" i="1"/>
  <c r="H219" i="1"/>
  <c r="F219" i="1"/>
  <c r="L218" i="1"/>
  <c r="K218" i="1"/>
  <c r="I218" i="1"/>
  <c r="H218" i="1"/>
  <c r="F218" i="1"/>
  <c r="L217" i="1"/>
  <c r="K217" i="1"/>
  <c r="I217" i="1"/>
  <c r="H217" i="1"/>
  <c r="F217" i="1"/>
  <c r="L216" i="1"/>
  <c r="K216" i="1"/>
  <c r="I216" i="1"/>
  <c r="H216" i="1"/>
  <c r="F216" i="1"/>
  <c r="K215" i="1"/>
  <c r="L215" i="1" s="1"/>
  <c r="I215" i="1"/>
  <c r="H215" i="1"/>
  <c r="F215" i="1"/>
  <c r="L214" i="1"/>
  <c r="I214" i="1"/>
  <c r="H214" i="1"/>
  <c r="F214" i="1"/>
  <c r="L213" i="1"/>
  <c r="K213" i="1"/>
  <c r="I213" i="1"/>
  <c r="H213" i="1"/>
  <c r="F213" i="1"/>
  <c r="L212" i="1"/>
  <c r="K212" i="1"/>
  <c r="I212" i="1"/>
  <c r="H212" i="1"/>
  <c r="F212" i="1"/>
  <c r="L211" i="1"/>
  <c r="K211" i="1"/>
  <c r="I211" i="1"/>
  <c r="H211" i="1"/>
  <c r="F211" i="1"/>
  <c r="K210" i="1"/>
  <c r="L210" i="1" s="1"/>
  <c r="I210" i="1"/>
  <c r="H210" i="1"/>
  <c r="F210" i="1"/>
  <c r="L209" i="1"/>
  <c r="K209" i="1"/>
  <c r="I209" i="1"/>
  <c r="H209" i="1"/>
  <c r="F209" i="1"/>
  <c r="L208" i="1"/>
  <c r="I208" i="1"/>
  <c r="H208" i="1"/>
  <c r="F208" i="1"/>
  <c r="L207" i="1"/>
  <c r="I207" i="1"/>
  <c r="H207" i="1"/>
  <c r="F207" i="1"/>
  <c r="K206" i="1"/>
  <c r="L206" i="1" s="1"/>
  <c r="I206" i="1"/>
  <c r="H206" i="1"/>
  <c r="F206" i="1"/>
  <c r="L205" i="1"/>
  <c r="K205" i="1"/>
  <c r="I205" i="1"/>
  <c r="H205" i="1"/>
  <c r="F205" i="1"/>
  <c r="L204" i="1"/>
  <c r="I204" i="1"/>
  <c r="H204" i="1"/>
  <c r="F204" i="1"/>
  <c r="L203" i="1"/>
  <c r="K203" i="1"/>
  <c r="I203" i="1"/>
  <c r="H203" i="1"/>
  <c r="F203" i="1"/>
  <c r="L202" i="1"/>
  <c r="K202" i="1"/>
  <c r="I202" i="1"/>
  <c r="H202" i="1"/>
  <c r="F202" i="1"/>
  <c r="K201" i="1"/>
  <c r="L201" i="1" s="1"/>
  <c r="I201" i="1"/>
  <c r="H201" i="1"/>
  <c r="F201" i="1"/>
  <c r="L200" i="1"/>
  <c r="K200" i="1"/>
  <c r="I200" i="1"/>
  <c r="H200" i="1"/>
  <c r="F200" i="1"/>
  <c r="K199" i="1"/>
  <c r="L199" i="1" s="1"/>
  <c r="I199" i="1"/>
  <c r="H199" i="1"/>
  <c r="F199" i="1"/>
  <c r="L198" i="1"/>
  <c r="I198" i="1"/>
  <c r="H198" i="1"/>
  <c r="F198" i="1"/>
  <c r="L197" i="1"/>
  <c r="K197" i="1"/>
  <c r="I197" i="1"/>
  <c r="H197" i="1"/>
  <c r="F197" i="1"/>
  <c r="L196" i="1"/>
  <c r="I196" i="1"/>
  <c r="H196" i="1"/>
  <c r="F196" i="1"/>
  <c r="K195" i="1"/>
  <c r="L195" i="1" s="1"/>
  <c r="I195" i="1"/>
  <c r="H195" i="1"/>
  <c r="F195" i="1"/>
  <c r="L194" i="1"/>
  <c r="I194" i="1"/>
  <c r="H194" i="1"/>
  <c r="F194" i="1"/>
  <c r="L193" i="1"/>
  <c r="K193" i="1"/>
  <c r="I193" i="1"/>
  <c r="H193" i="1"/>
  <c r="F193" i="1"/>
  <c r="K192" i="1"/>
  <c r="L192" i="1" s="1"/>
  <c r="I192" i="1"/>
  <c r="H192" i="1"/>
  <c r="F192" i="1"/>
  <c r="L191" i="1"/>
  <c r="K191" i="1"/>
  <c r="I191" i="1"/>
  <c r="H191" i="1"/>
  <c r="F191" i="1"/>
  <c r="K190" i="1"/>
  <c r="L190" i="1" s="1"/>
  <c r="I190" i="1"/>
  <c r="H190" i="1"/>
  <c r="F190" i="1"/>
  <c r="L189" i="1"/>
  <c r="K189" i="1"/>
  <c r="I189" i="1"/>
  <c r="H189" i="1"/>
  <c r="F189" i="1"/>
  <c r="L188" i="1"/>
  <c r="I188" i="1"/>
  <c r="H188" i="1"/>
  <c r="F188" i="1"/>
  <c r="K187" i="1"/>
  <c r="L187" i="1" s="1"/>
  <c r="I187" i="1"/>
  <c r="H187" i="1"/>
  <c r="F187" i="1"/>
  <c r="L186" i="1"/>
  <c r="K186" i="1"/>
  <c r="I186" i="1"/>
  <c r="H186" i="1"/>
  <c r="F186" i="1"/>
  <c r="K185" i="1"/>
  <c r="L185" i="1" s="1"/>
  <c r="I185" i="1"/>
  <c r="H185" i="1"/>
  <c r="F185" i="1"/>
  <c r="L184" i="1"/>
  <c r="I184" i="1"/>
  <c r="H184" i="1"/>
  <c r="F184" i="1"/>
  <c r="L183" i="1"/>
  <c r="K183" i="1"/>
  <c r="I183" i="1"/>
  <c r="H183" i="1"/>
  <c r="F183" i="1"/>
  <c r="K182" i="1"/>
  <c r="L182" i="1" s="1"/>
  <c r="I182" i="1"/>
  <c r="H182" i="1"/>
  <c r="F182" i="1"/>
  <c r="L181" i="1"/>
  <c r="K181" i="1"/>
  <c r="I181" i="1"/>
  <c r="H181" i="1"/>
  <c r="F181" i="1"/>
  <c r="L180" i="1"/>
  <c r="I180" i="1"/>
  <c r="H180" i="1"/>
  <c r="F180" i="1"/>
  <c r="L179" i="1"/>
  <c r="K179" i="1"/>
  <c r="I179" i="1"/>
  <c r="H179" i="1"/>
  <c r="F179" i="1"/>
  <c r="L178" i="1"/>
  <c r="K178" i="1"/>
  <c r="I178" i="1"/>
  <c r="H178" i="1"/>
  <c r="F178" i="1"/>
  <c r="L177" i="1"/>
  <c r="I177" i="1"/>
  <c r="H177" i="1"/>
  <c r="F177" i="1"/>
  <c r="L176" i="1"/>
  <c r="I176" i="1"/>
  <c r="H176" i="1"/>
  <c r="F176" i="1"/>
  <c r="L175" i="1"/>
  <c r="I175" i="1"/>
  <c r="H175" i="1"/>
  <c r="F175" i="1"/>
  <c r="L174" i="1"/>
  <c r="I174" i="1"/>
  <c r="H174" i="1"/>
  <c r="F174" i="1"/>
  <c r="L173" i="1"/>
  <c r="I173" i="1"/>
  <c r="H173" i="1"/>
  <c r="F173" i="1"/>
  <c r="L172" i="1"/>
  <c r="I172" i="1"/>
  <c r="H172" i="1"/>
  <c r="F172" i="1"/>
  <c r="L171" i="1"/>
  <c r="I171" i="1"/>
  <c r="H171" i="1"/>
  <c r="F171" i="1"/>
  <c r="L170" i="1"/>
  <c r="I170" i="1"/>
  <c r="H170" i="1"/>
  <c r="F170" i="1"/>
  <c r="M166" i="1"/>
  <c r="H166" i="1"/>
  <c r="H161" i="1"/>
  <c r="F161" i="1"/>
  <c r="L160" i="1"/>
  <c r="H160" i="1"/>
  <c r="F160" i="1"/>
  <c r="L159" i="1"/>
  <c r="K159" i="1"/>
  <c r="I159" i="1"/>
  <c r="H159" i="1"/>
  <c r="F159" i="1"/>
  <c r="K158" i="1"/>
  <c r="L158" i="1" s="1"/>
  <c r="I158" i="1"/>
  <c r="H158" i="1"/>
  <c r="F158" i="1"/>
  <c r="L157" i="1"/>
  <c r="K157" i="1"/>
  <c r="I157" i="1"/>
  <c r="H157" i="1"/>
  <c r="F157" i="1"/>
  <c r="K156" i="1"/>
  <c r="L156" i="1" s="1"/>
  <c r="I156" i="1"/>
  <c r="H156" i="1"/>
  <c r="F156" i="1"/>
  <c r="L155" i="1"/>
  <c r="K155" i="1"/>
  <c r="I155" i="1"/>
  <c r="H155" i="1"/>
  <c r="F155" i="1"/>
  <c r="K154" i="1"/>
  <c r="L154" i="1" s="1"/>
  <c r="I154" i="1"/>
  <c r="H154" i="1"/>
  <c r="F154" i="1"/>
  <c r="L153" i="1"/>
  <c r="K153" i="1"/>
  <c r="I153" i="1"/>
  <c r="H153" i="1"/>
  <c r="F153" i="1"/>
  <c r="K152" i="1"/>
  <c r="L152" i="1" s="1"/>
  <c r="I152" i="1"/>
  <c r="H152" i="1"/>
  <c r="F152" i="1"/>
  <c r="L151" i="1"/>
  <c r="K151" i="1"/>
  <c r="I151" i="1"/>
  <c r="H151" i="1"/>
  <c r="F151" i="1"/>
  <c r="K150" i="1"/>
  <c r="L150" i="1" s="1"/>
  <c r="I150" i="1"/>
  <c r="H150" i="1"/>
  <c r="F150" i="1"/>
  <c r="L149" i="1"/>
  <c r="K149" i="1"/>
  <c r="I149" i="1"/>
  <c r="H149" i="1"/>
  <c r="F149" i="1"/>
  <c r="K148" i="1"/>
  <c r="L148" i="1" s="1"/>
  <c r="I148" i="1"/>
  <c r="H148" i="1"/>
  <c r="F148" i="1"/>
  <c r="L147" i="1"/>
  <c r="K147" i="1"/>
  <c r="I147" i="1"/>
  <c r="H147" i="1"/>
  <c r="F147" i="1"/>
  <c r="L146" i="1"/>
  <c r="K146" i="1"/>
  <c r="I146" i="1"/>
  <c r="H146" i="1"/>
  <c r="F146" i="1"/>
  <c r="L145" i="1"/>
  <c r="K145" i="1"/>
  <c r="I145" i="1"/>
  <c r="H145" i="1"/>
  <c r="F145" i="1"/>
  <c r="K144" i="1"/>
  <c r="L144" i="1" s="1"/>
  <c r="I144" i="1"/>
  <c r="H144" i="1"/>
  <c r="F144" i="1"/>
  <c r="L143" i="1"/>
  <c r="K143" i="1"/>
  <c r="I143" i="1"/>
  <c r="H143" i="1"/>
  <c r="F143" i="1"/>
  <c r="L142" i="1"/>
  <c r="I142" i="1"/>
  <c r="H142" i="1"/>
  <c r="F142" i="1"/>
  <c r="L141" i="1"/>
  <c r="I141" i="1"/>
  <c r="H141" i="1"/>
  <c r="F141" i="1"/>
  <c r="K140" i="1"/>
  <c r="L140" i="1" s="1"/>
  <c r="I140" i="1"/>
  <c r="H140" i="1"/>
  <c r="F140" i="1"/>
  <c r="L139" i="1"/>
  <c r="I139" i="1"/>
  <c r="H139" i="1"/>
  <c r="F139" i="1"/>
  <c r="L138" i="1"/>
  <c r="I138" i="1"/>
  <c r="H138" i="1"/>
  <c r="F138" i="1"/>
  <c r="L137" i="1"/>
  <c r="I137" i="1"/>
  <c r="H137" i="1"/>
  <c r="F137" i="1"/>
  <c r="L136" i="1"/>
  <c r="I136" i="1"/>
  <c r="H136" i="1"/>
  <c r="F136" i="1"/>
  <c r="L135" i="1"/>
  <c r="I135" i="1"/>
  <c r="H135" i="1"/>
  <c r="F135" i="1"/>
  <c r="L134" i="1"/>
  <c r="K134" i="1"/>
  <c r="I134" i="1"/>
  <c r="H134" i="1"/>
  <c r="F134" i="1"/>
  <c r="K133" i="1"/>
  <c r="L133" i="1" s="1"/>
  <c r="I133" i="1"/>
  <c r="H133" i="1"/>
  <c r="F133" i="1"/>
  <c r="L132" i="1"/>
  <c r="I132" i="1"/>
  <c r="H132" i="1"/>
  <c r="F132" i="1"/>
  <c r="L131" i="1"/>
  <c r="I131" i="1"/>
  <c r="H131" i="1"/>
  <c r="F131" i="1"/>
  <c r="L130" i="1"/>
  <c r="I130" i="1"/>
  <c r="H130" i="1"/>
  <c r="F130" i="1"/>
  <c r="L129" i="1"/>
  <c r="I129" i="1"/>
  <c r="H129" i="1"/>
  <c r="F129" i="1"/>
  <c r="L128" i="1"/>
  <c r="I128" i="1"/>
  <c r="H128" i="1"/>
  <c r="F128" i="1"/>
  <c r="L127" i="1"/>
  <c r="K127" i="1"/>
  <c r="I127" i="1"/>
  <c r="H127" i="1"/>
  <c r="F127" i="1"/>
  <c r="L126" i="1"/>
  <c r="I126" i="1"/>
  <c r="H126" i="1"/>
  <c r="F126" i="1"/>
  <c r="K125" i="1"/>
  <c r="L125" i="1" s="1"/>
  <c r="I125" i="1"/>
  <c r="H125" i="1"/>
  <c r="F125" i="1"/>
  <c r="L124" i="1"/>
  <c r="K124" i="1"/>
  <c r="I124" i="1"/>
  <c r="H124" i="1"/>
  <c r="F124" i="1"/>
  <c r="L123" i="1"/>
  <c r="K123" i="1"/>
  <c r="I123" i="1"/>
  <c r="H123" i="1"/>
  <c r="F123" i="1"/>
  <c r="L122" i="1"/>
  <c r="K122" i="1"/>
  <c r="I122" i="1"/>
  <c r="H122" i="1"/>
  <c r="F122" i="1"/>
  <c r="L121" i="1"/>
  <c r="I121" i="1"/>
  <c r="H121" i="1"/>
  <c r="F121" i="1"/>
  <c r="L120" i="1"/>
  <c r="I120" i="1"/>
  <c r="H120" i="1"/>
  <c r="F120" i="1"/>
  <c r="L119" i="1"/>
  <c r="K119" i="1"/>
  <c r="I119" i="1"/>
  <c r="H119" i="1"/>
  <c r="F119" i="1"/>
  <c r="L118" i="1"/>
  <c r="K118" i="1"/>
  <c r="I118" i="1"/>
  <c r="H118" i="1"/>
  <c r="F118" i="1"/>
  <c r="K117" i="1"/>
  <c r="L117" i="1" s="1"/>
  <c r="I117" i="1"/>
  <c r="H117" i="1"/>
  <c r="F117" i="1"/>
  <c r="L116" i="1"/>
  <c r="I116" i="1"/>
  <c r="H116" i="1"/>
  <c r="F116" i="1"/>
  <c r="L115" i="1"/>
  <c r="I115" i="1"/>
  <c r="H115" i="1"/>
  <c r="F115" i="1"/>
  <c r="L114" i="1"/>
  <c r="K114" i="1"/>
  <c r="I114" i="1"/>
  <c r="H114" i="1"/>
  <c r="F114" i="1"/>
  <c r="L113" i="1"/>
  <c r="I113" i="1"/>
  <c r="H113" i="1"/>
  <c r="F113" i="1"/>
  <c r="L112" i="1"/>
  <c r="I112" i="1"/>
  <c r="H112" i="1"/>
  <c r="F112" i="1"/>
  <c r="L111" i="1"/>
  <c r="I111" i="1"/>
  <c r="H111" i="1"/>
  <c r="F111" i="1"/>
  <c r="K110" i="1"/>
  <c r="L110" i="1" s="1"/>
  <c r="I110" i="1"/>
  <c r="H110" i="1"/>
  <c r="F110" i="1"/>
  <c r="L109" i="1"/>
  <c r="I109" i="1"/>
  <c r="H109" i="1"/>
  <c r="F109" i="1"/>
  <c r="L108" i="1"/>
  <c r="I108" i="1"/>
  <c r="H108" i="1"/>
  <c r="F108" i="1"/>
  <c r="L107" i="1"/>
  <c r="K107" i="1"/>
  <c r="I107" i="1"/>
  <c r="H107" i="1"/>
  <c r="F107" i="1"/>
  <c r="L106" i="1"/>
  <c r="I106" i="1"/>
  <c r="H106" i="1"/>
  <c r="F106" i="1"/>
  <c r="L105" i="1"/>
  <c r="I105" i="1"/>
  <c r="H105" i="1"/>
  <c r="F105" i="1"/>
  <c r="L104" i="1"/>
  <c r="I104" i="1"/>
  <c r="H104" i="1"/>
  <c r="F104" i="1"/>
  <c r="L103" i="1"/>
  <c r="I103" i="1"/>
  <c r="H103" i="1"/>
  <c r="F103" i="1"/>
  <c r="K102" i="1"/>
  <c r="L102" i="1" s="1"/>
  <c r="I102" i="1"/>
  <c r="H102" i="1"/>
  <c r="F102" i="1"/>
  <c r="L101" i="1"/>
  <c r="K101" i="1"/>
  <c r="I101" i="1"/>
  <c r="H101" i="1"/>
  <c r="F101" i="1"/>
  <c r="L100" i="1"/>
  <c r="I100" i="1"/>
  <c r="H100" i="1"/>
  <c r="F100" i="1"/>
  <c r="K99" i="1"/>
  <c r="L99" i="1" s="1"/>
  <c r="I99" i="1"/>
  <c r="H99" i="1"/>
  <c r="F99" i="1"/>
  <c r="L98" i="1"/>
  <c r="K98" i="1"/>
  <c r="I98" i="1"/>
  <c r="H98" i="1"/>
  <c r="F98" i="1"/>
  <c r="K97" i="1"/>
  <c r="L97" i="1" s="1"/>
  <c r="I97" i="1"/>
  <c r="H97" i="1"/>
  <c r="F97" i="1"/>
  <c r="L96" i="1"/>
  <c r="K96" i="1"/>
  <c r="I96" i="1"/>
  <c r="H96" i="1"/>
  <c r="F96" i="1"/>
  <c r="L95" i="1"/>
  <c r="K95" i="1"/>
  <c r="I95" i="1"/>
  <c r="H95" i="1"/>
  <c r="F95" i="1"/>
  <c r="L94" i="1"/>
  <c r="K94" i="1"/>
  <c r="I94" i="1"/>
  <c r="H94" i="1"/>
  <c r="F94" i="1"/>
  <c r="K93" i="1"/>
  <c r="L93" i="1" s="1"/>
  <c r="I93" i="1"/>
  <c r="H93" i="1"/>
  <c r="F93" i="1"/>
  <c r="L92" i="1"/>
  <c r="K92" i="1"/>
  <c r="I92" i="1"/>
  <c r="H92" i="1"/>
  <c r="F92" i="1"/>
  <c r="K91" i="1"/>
  <c r="L91" i="1" s="1"/>
  <c r="I91" i="1"/>
  <c r="H91" i="1"/>
  <c r="F91" i="1"/>
  <c r="L90" i="1"/>
  <c r="K90" i="1"/>
  <c r="I90" i="1"/>
  <c r="H90" i="1"/>
  <c r="F90" i="1"/>
  <c r="L89" i="1"/>
  <c r="K89" i="1"/>
  <c r="I89" i="1"/>
  <c r="H89" i="1"/>
  <c r="F89" i="1"/>
  <c r="L88" i="1"/>
  <c r="K88" i="1"/>
  <c r="I88" i="1"/>
  <c r="H88" i="1"/>
  <c r="F88" i="1"/>
  <c r="K87" i="1"/>
  <c r="L87" i="1" s="1"/>
  <c r="I87" i="1"/>
  <c r="H87" i="1"/>
  <c r="F87" i="1"/>
  <c r="L86" i="1"/>
  <c r="K86" i="1"/>
  <c r="I86" i="1"/>
  <c r="H86" i="1"/>
  <c r="F86" i="1"/>
  <c r="L85" i="1"/>
  <c r="I85" i="1"/>
  <c r="H85" i="1"/>
  <c r="F85" i="1"/>
  <c r="K84" i="1"/>
  <c r="L84" i="1" s="1"/>
  <c r="I84" i="1"/>
  <c r="H84" i="1"/>
  <c r="F84" i="1"/>
  <c r="L83" i="1"/>
  <c r="K83" i="1"/>
  <c r="I83" i="1"/>
  <c r="H83" i="1"/>
  <c r="F83" i="1"/>
  <c r="K82" i="1"/>
  <c r="L82" i="1" s="1"/>
  <c r="I82" i="1"/>
  <c r="H82" i="1"/>
  <c r="F82" i="1"/>
  <c r="L81" i="1"/>
  <c r="I81" i="1"/>
  <c r="H81" i="1"/>
  <c r="F81" i="1"/>
  <c r="L80" i="1"/>
  <c r="K80" i="1"/>
  <c r="I80" i="1"/>
  <c r="H80" i="1"/>
  <c r="F80" i="1"/>
  <c r="L79" i="1"/>
  <c r="K79" i="1"/>
  <c r="I79" i="1"/>
  <c r="H79" i="1"/>
  <c r="F79" i="1"/>
  <c r="L78" i="1"/>
  <c r="K78" i="1"/>
  <c r="I78" i="1"/>
  <c r="H78" i="1"/>
  <c r="F78" i="1"/>
  <c r="K77" i="1"/>
  <c r="L77" i="1" s="1"/>
  <c r="I77" i="1"/>
  <c r="H77" i="1"/>
  <c r="F77" i="1"/>
  <c r="L76" i="1"/>
  <c r="K76" i="1"/>
  <c r="I76" i="1"/>
  <c r="H76" i="1"/>
  <c r="F76" i="1"/>
  <c r="K75" i="1"/>
  <c r="L75" i="1" s="1"/>
  <c r="I75" i="1"/>
  <c r="H75" i="1"/>
  <c r="F75" i="1"/>
  <c r="L74" i="1"/>
  <c r="K74" i="1"/>
  <c r="I74" i="1"/>
  <c r="H74" i="1"/>
  <c r="F74" i="1"/>
  <c r="L73" i="1"/>
  <c r="K73" i="1"/>
  <c r="I73" i="1"/>
  <c r="H73" i="1"/>
  <c r="F73" i="1"/>
  <c r="L72" i="1"/>
  <c r="K72" i="1"/>
  <c r="I72" i="1"/>
  <c r="H72" i="1"/>
  <c r="F72" i="1"/>
  <c r="K71" i="1"/>
  <c r="L71" i="1" s="1"/>
  <c r="I71" i="1"/>
  <c r="H71" i="1"/>
  <c r="F71" i="1"/>
  <c r="L70" i="1"/>
  <c r="K70" i="1"/>
  <c r="I70" i="1"/>
  <c r="H70" i="1"/>
  <c r="F70" i="1"/>
  <c r="K69" i="1"/>
  <c r="L69" i="1" s="1"/>
  <c r="I69" i="1"/>
  <c r="H69" i="1"/>
  <c r="F69" i="1"/>
  <c r="L68" i="1"/>
  <c r="K68" i="1"/>
  <c r="I68" i="1"/>
  <c r="H68" i="1"/>
  <c r="F68" i="1"/>
  <c r="L67" i="1"/>
  <c r="K67" i="1"/>
  <c r="I67" i="1"/>
  <c r="H67" i="1"/>
  <c r="F67" i="1"/>
  <c r="L66" i="1"/>
  <c r="K66" i="1"/>
  <c r="I66" i="1"/>
  <c r="H66" i="1"/>
  <c r="F66" i="1"/>
  <c r="K65" i="1"/>
  <c r="L65" i="1" s="1"/>
  <c r="I65" i="1"/>
  <c r="H65" i="1"/>
  <c r="F65" i="1"/>
  <c r="L64" i="1"/>
  <c r="K64" i="1"/>
  <c r="I64" i="1"/>
  <c r="H64" i="1"/>
  <c r="F64" i="1"/>
  <c r="L63" i="1"/>
  <c r="I63" i="1"/>
  <c r="H63" i="1"/>
  <c r="F63" i="1"/>
  <c r="L62" i="1"/>
  <c r="I62" i="1"/>
  <c r="H62" i="1"/>
  <c r="F62" i="1"/>
  <c r="L61" i="1"/>
  <c r="I61" i="1"/>
  <c r="H61" i="1"/>
  <c r="F61" i="1"/>
  <c r="L60" i="1"/>
  <c r="I60" i="1"/>
  <c r="H60" i="1"/>
  <c r="F60" i="1"/>
  <c r="K59" i="1"/>
  <c r="L59" i="1" s="1"/>
  <c r="I59" i="1"/>
  <c r="H59" i="1"/>
  <c r="F59" i="1"/>
  <c r="L58" i="1"/>
  <c r="K58" i="1"/>
  <c r="I58" i="1"/>
  <c r="H58" i="1"/>
  <c r="F58" i="1"/>
  <c r="K57" i="1"/>
  <c r="L57" i="1" s="1"/>
  <c r="I57" i="1"/>
  <c r="H57" i="1"/>
  <c r="F57" i="1"/>
  <c r="L56" i="1"/>
  <c r="I56" i="1"/>
  <c r="H56" i="1"/>
  <c r="F56" i="1"/>
  <c r="L55" i="1"/>
  <c r="K55" i="1"/>
  <c r="I55" i="1"/>
  <c r="H55" i="1"/>
  <c r="F55" i="1"/>
  <c r="L54" i="1"/>
  <c r="I54" i="1"/>
  <c r="H54" i="1"/>
  <c r="F54" i="1"/>
  <c r="L53" i="1"/>
  <c r="I53" i="1"/>
  <c r="H53" i="1"/>
  <c r="F53" i="1"/>
  <c r="L52" i="1"/>
  <c r="I52" i="1"/>
  <c r="H52" i="1"/>
  <c r="F52" i="1"/>
  <c r="K51" i="1"/>
  <c r="L51" i="1" s="1"/>
  <c r="I51" i="1"/>
  <c r="H51" i="1"/>
  <c r="F51" i="1"/>
  <c r="L50" i="1"/>
  <c r="I50" i="1"/>
  <c r="H50" i="1"/>
  <c r="F50" i="1"/>
  <c r="L49" i="1"/>
  <c r="I49" i="1"/>
  <c r="H49" i="1"/>
  <c r="F49" i="1"/>
  <c r="L48" i="1"/>
  <c r="K48" i="1"/>
  <c r="I48" i="1"/>
  <c r="H48" i="1"/>
  <c r="F48" i="1"/>
  <c r="L47" i="1"/>
  <c r="I47" i="1"/>
  <c r="H47" i="1"/>
  <c r="F47" i="1"/>
  <c r="K46" i="1"/>
  <c r="L46" i="1" s="1"/>
  <c r="I46" i="1"/>
  <c r="H46" i="1"/>
  <c r="F46" i="1"/>
  <c r="L45" i="1"/>
  <c r="K45" i="1"/>
  <c r="I45" i="1"/>
  <c r="H45" i="1"/>
  <c r="F45" i="1"/>
  <c r="K44" i="1"/>
  <c r="L44" i="1" s="1"/>
  <c r="I44" i="1"/>
  <c r="H44" i="1"/>
  <c r="F44" i="1"/>
  <c r="L43" i="1"/>
  <c r="K43" i="1"/>
  <c r="I43" i="1"/>
  <c r="H43" i="1"/>
  <c r="F43" i="1"/>
  <c r="K42" i="1"/>
  <c r="L42" i="1" s="1"/>
  <c r="I42" i="1"/>
  <c r="H42" i="1"/>
  <c r="F42" i="1"/>
  <c r="L41" i="1"/>
  <c r="K41" i="1"/>
  <c r="I41" i="1"/>
  <c r="H41" i="1"/>
  <c r="F41" i="1"/>
  <c r="K40" i="1"/>
  <c r="L40" i="1" s="1"/>
  <c r="I40" i="1"/>
  <c r="H40" i="1"/>
  <c r="F40" i="1"/>
  <c r="L39" i="1"/>
  <c r="K39" i="1"/>
  <c r="I39" i="1"/>
  <c r="H39" i="1"/>
  <c r="F39" i="1"/>
  <c r="K38" i="1"/>
  <c r="L38" i="1" s="1"/>
  <c r="I38" i="1"/>
  <c r="H38" i="1"/>
  <c r="F38" i="1"/>
  <c r="L37" i="1"/>
  <c r="K37" i="1"/>
  <c r="I37" i="1"/>
  <c r="H37" i="1"/>
  <c r="F37" i="1"/>
  <c r="L36" i="1"/>
  <c r="I36" i="1"/>
  <c r="H36" i="1"/>
  <c r="F36" i="1"/>
  <c r="K35" i="1"/>
  <c r="L35" i="1" s="1"/>
  <c r="I35" i="1"/>
  <c r="H35" i="1"/>
  <c r="F35" i="1"/>
  <c r="L34" i="1"/>
  <c r="K34" i="1"/>
  <c r="I34" i="1"/>
  <c r="H34" i="1"/>
  <c r="F34" i="1"/>
  <c r="L33" i="1"/>
  <c r="I33" i="1"/>
  <c r="H33" i="1"/>
  <c r="F33" i="1"/>
  <c r="L32" i="1"/>
  <c r="I32" i="1"/>
  <c r="H32" i="1"/>
  <c r="F32" i="1"/>
  <c r="L31" i="1"/>
  <c r="I31" i="1"/>
  <c r="H31" i="1"/>
  <c r="F31" i="1"/>
  <c r="L30" i="1"/>
  <c r="I30" i="1"/>
  <c r="H30" i="1"/>
  <c r="F30" i="1"/>
  <c r="K29" i="1"/>
  <c r="L29" i="1" s="1"/>
  <c r="I29" i="1"/>
  <c r="H29" i="1"/>
  <c r="F29" i="1"/>
  <c r="L28" i="1"/>
  <c r="I28" i="1"/>
  <c r="H28" i="1"/>
  <c r="F28" i="1"/>
  <c r="L27" i="1"/>
  <c r="K27" i="1"/>
  <c r="I27" i="1"/>
  <c r="H27" i="1"/>
  <c r="F27" i="1"/>
  <c r="L26" i="1"/>
  <c r="I26" i="1"/>
  <c r="H26" i="1"/>
  <c r="F26" i="1"/>
  <c r="L25" i="1"/>
  <c r="I25" i="1"/>
  <c r="H25" i="1"/>
  <c r="F25" i="1"/>
  <c r="L24" i="1"/>
  <c r="I24" i="1"/>
  <c r="H24" i="1"/>
  <c r="F24" i="1"/>
  <c r="K23" i="1"/>
  <c r="L23" i="1" s="1"/>
  <c r="I23" i="1"/>
  <c r="H23" i="1"/>
  <c r="F23" i="1"/>
  <c r="L22" i="1"/>
  <c r="I22" i="1"/>
  <c r="H22" i="1"/>
  <c r="F22" i="1"/>
  <c r="L21" i="1"/>
  <c r="K21" i="1"/>
  <c r="I21" i="1"/>
  <c r="H21" i="1"/>
  <c r="F21" i="1"/>
  <c r="L20" i="1"/>
  <c r="I20" i="1"/>
  <c r="H20" i="1"/>
  <c r="F20" i="1"/>
  <c r="K19" i="1"/>
  <c r="L19" i="1" s="1"/>
  <c r="I19" i="1"/>
  <c r="H19" i="1"/>
  <c r="F19" i="1"/>
</calcChain>
</file>

<file path=xl/sharedStrings.xml><?xml version="1.0" encoding="utf-8"?>
<sst xmlns="http://schemas.openxmlformats.org/spreadsheetml/2006/main" count="3532" uniqueCount="1142">
  <si>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</si>
  <si>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</si>
  <si>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</si>
  <si>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</si>
  <si>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</si>
  <si>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RELACIÓN DE LOS MIEMBROS DE LAS FUERZAS ARMADAS, QUE FUERON COLOCADOS EN SITUACION DE RETIRO EN LA SESIÓN DEL PLENO CELEBRADO EN EL MES DE MARZO DEL AÑO 2024, CONFORME A LO ESTABLECIDO  EN LA LEY NO. 873 DEL 31/07/1978 Y LA NO.139-13 DEL 13 DE SEPTIEMBRE DEL AÑO 2013, LEY ORGÁNICA DE LAS FUERZAS ARMADAS.</t>
  </si>
  <si>
    <t>EJÉRCITO DE REPÚBLICA DOMINICANA</t>
  </si>
  <si>
    <t>SUMAS</t>
  </si>
  <si>
    <t>RESTA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</si>
  <si>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</si>
  <si>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</si>
  <si>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</si>
  <si>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</si>
  <si>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</si>
  <si>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</si>
  <si>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</si>
  <si>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</si>
  <si>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</si>
  <si>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</si>
  <si>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</si>
  <si>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</si>
  <si>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</si>
  <si>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RESOLUCION</t>
  </si>
  <si>
    <t>MOTIVO</t>
  </si>
  <si>
    <t>DISCAPACIDAD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</si>
  <si>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</si>
  <si>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</si>
  <si>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</si>
  <si>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</si>
  <si>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</si>
  <si>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</si>
  <si>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</si>
  <si>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</si>
  <si>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</si>
  <si>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</si>
  <si>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CORONEL</t>
  </si>
  <si>
    <t>JOSE JOAQUIN FLORIAN DE LOS SANTOS</t>
  </si>
  <si>
    <t>001-1165359-8</t>
  </si>
  <si>
    <t>UTILIZABLE P/S. DE ARMAS</t>
  </si>
  <si>
    <t>DR0532-2024</t>
  </si>
  <si>
    <t>VOLUNTARIO</t>
  </si>
  <si>
    <t>perez</t>
  </si>
  <si>
    <t>E</t>
  </si>
  <si>
    <t>R</t>
  </si>
  <si>
    <t>GUILLERMO W. ROSARIO PANIAGUA</t>
  </si>
  <si>
    <t>001-1165291-3</t>
  </si>
  <si>
    <t>DR0871-2024</t>
  </si>
  <si>
    <t>DISPOSICION PRESIDENCIAL</t>
  </si>
  <si>
    <t>decreto</t>
  </si>
  <si>
    <t>SANTIAGO</t>
  </si>
  <si>
    <t>RAFAEL ALFONSO SOSA DOMINGUEZ</t>
  </si>
  <si>
    <t>001-1170975-4</t>
  </si>
  <si>
    <t>DR0831-2024</t>
  </si>
  <si>
    <t>ANTIGÜEDAD EN EL SERVICIO</t>
  </si>
  <si>
    <t>CLAUDIA</t>
  </si>
  <si>
    <t>ESTENIO ANTONIO CUBILETE CABRERA</t>
  </si>
  <si>
    <t>001-1172568-5</t>
  </si>
  <si>
    <t>DR0832-2024</t>
  </si>
  <si>
    <t>RICARDO R. ELIAS SOTO SUBERO</t>
  </si>
  <si>
    <t>001-0018350-8</t>
  </si>
  <si>
    <t>DR0830-2024</t>
  </si>
  <si>
    <t>RANGO Y EDAD</t>
  </si>
  <si>
    <t>HIPOLITO MORETA TAVERAS</t>
  </si>
  <si>
    <t>001-1193201-8</t>
  </si>
  <si>
    <t>DR0829-2024</t>
  </si>
  <si>
    <t>EQUIS PEREZ FELIZ</t>
  </si>
  <si>
    <t>001-1168268-8</t>
  </si>
  <si>
    <t>DR0828-2024</t>
  </si>
  <si>
    <t>MAGNOLIA DEL S. PEREZ BELLO</t>
  </si>
  <si>
    <t>001-1170867-3</t>
  </si>
  <si>
    <t>DR0531-2024</t>
  </si>
  <si>
    <t>INGRID VENERANDA MATOS DE LA CRUZ</t>
  </si>
  <si>
    <t>001-1166998-2</t>
  </si>
  <si>
    <t>DR0534-2024</t>
  </si>
  <si>
    <t>TENIENTE CORONEL</t>
  </si>
  <si>
    <t xml:space="preserve">SEVERO UREÑA CASTILLO </t>
  </si>
  <si>
    <t>001-1165388-7</t>
  </si>
  <si>
    <t>DR0541-2024</t>
  </si>
  <si>
    <t>JUAN R. AQUINO RODRIGUEZ</t>
  </si>
  <si>
    <t>001-1170249-4</t>
  </si>
  <si>
    <t>DR0835-2024</t>
  </si>
  <si>
    <t>ROSARIO A. DEL VALLE VARGAS</t>
  </si>
  <si>
    <t>001-1257324-1</t>
  </si>
  <si>
    <t>DR0833-2024</t>
  </si>
  <si>
    <t>HILARIO ZORRILLA LEONARDO</t>
  </si>
  <si>
    <t>001-1166088-2</t>
  </si>
  <si>
    <t>DR0536-2024</t>
  </si>
  <si>
    <t>RAMON PLASENCIA FERNANDEZ</t>
  </si>
  <si>
    <t>048-0062561-0</t>
  </si>
  <si>
    <t>DR0537-2024</t>
  </si>
  <si>
    <t>ALFREDO  MATEO ENCARNACION</t>
  </si>
  <si>
    <t>001-1170986-1</t>
  </si>
  <si>
    <t>DR0834-2024</t>
  </si>
  <si>
    <t>JOSE L. ACOSTA COLLADO</t>
  </si>
  <si>
    <t>018-0004969-2</t>
  </si>
  <si>
    <t>DR0700-2024</t>
  </si>
  <si>
    <t>YORCA MENDEZ ESPINOSA</t>
  </si>
  <si>
    <t>001-1168338-9</t>
  </si>
  <si>
    <t>DR0530-2024</t>
  </si>
  <si>
    <t>NATANAEL ARIAS DOMINGUEZ</t>
  </si>
  <si>
    <t>001-1167835-5</t>
  </si>
  <si>
    <t>DR0538-2024</t>
  </si>
  <si>
    <t>MAYOR</t>
  </si>
  <si>
    <t>PEDRO GARCIA Y GARCIA</t>
  </si>
  <si>
    <t>001-1166776-2</t>
  </si>
  <si>
    <t>DR0514-2024</t>
  </si>
  <si>
    <t>padua</t>
  </si>
  <si>
    <t>BENIGNO ANTONIO MORA VILLAR</t>
  </si>
  <si>
    <t>001-1166312-6</t>
  </si>
  <si>
    <t>DR0515-2024</t>
  </si>
  <si>
    <t>JOSE MANUEL ROSARIO MORETA</t>
  </si>
  <si>
    <t>016-0011334-2</t>
  </si>
  <si>
    <t>DR0516-2024</t>
  </si>
  <si>
    <t>RUFO QUEVEDO AMADOR</t>
  </si>
  <si>
    <t>011-0025788-8</t>
  </si>
  <si>
    <t>DR0517-2024</t>
  </si>
  <si>
    <t>JOSE ARISMENDY PEÑA BATISTA</t>
  </si>
  <si>
    <t>023-0094146-1</t>
  </si>
  <si>
    <t>DR0518-2024</t>
  </si>
  <si>
    <t>RAMON ALCIDES FRANCO VALENZUELA</t>
  </si>
  <si>
    <t>053-0027110-2</t>
  </si>
  <si>
    <t>DR0519-2024</t>
  </si>
  <si>
    <t>BRELIN PEREZ Y PEREZ</t>
  </si>
  <si>
    <t>001-1172827-5</t>
  </si>
  <si>
    <t>DR0520-2024</t>
  </si>
  <si>
    <t>RAMON ANT. ROSARIO RODRIGUEZ</t>
  </si>
  <si>
    <t>001-1172083-5</t>
  </si>
  <si>
    <t>DR0836-2024</t>
  </si>
  <si>
    <t>JULIO ANDRES MEDINA FERRERAS</t>
  </si>
  <si>
    <t>001-1167270-5</t>
  </si>
  <si>
    <t>DR0521-2024</t>
  </si>
  <si>
    <t>JOSE B. OBISPO VALENZUELA DIAZ</t>
  </si>
  <si>
    <t>001-0996121-9</t>
  </si>
  <si>
    <t>DR0704-2024</t>
  </si>
  <si>
    <t>MERCEDES PEREZ ESPINAL</t>
  </si>
  <si>
    <t>001-1202034-2</t>
  </si>
  <si>
    <t>DR0701-2024</t>
  </si>
  <si>
    <t>EDISON GONZALEZ NIN</t>
  </si>
  <si>
    <t>020-0010996-3</t>
  </si>
  <si>
    <t>DR0522-2024</t>
  </si>
  <si>
    <t>JOSE RAFAEL LOPEZ TORIBIO</t>
  </si>
  <si>
    <t>096-0017254-9</t>
  </si>
  <si>
    <t>DR0523-2024</t>
  </si>
  <si>
    <t>FRANCISCO ENCARNACION RAMIREZ</t>
  </si>
  <si>
    <t>001-1166442-1</t>
  </si>
  <si>
    <t>DR0524-2024</t>
  </si>
  <si>
    <t>PABLO EMILIO HEREDIA MERCEDES</t>
  </si>
  <si>
    <t>001-1170054-8</t>
  </si>
  <si>
    <t>DR0525-2024</t>
  </si>
  <si>
    <t>JHONNY LOPEZ ORTEGA</t>
  </si>
  <si>
    <t>001-1202353-6</t>
  </si>
  <si>
    <t>DR0526-2024</t>
  </si>
  <si>
    <t>ELIZABETH  SUAREZ DEL ORBE</t>
  </si>
  <si>
    <t>001-0970057-5</t>
  </si>
  <si>
    <t>DR0702-2024</t>
  </si>
  <si>
    <t>SANDY MANUEL GOMEZ FELIZ</t>
  </si>
  <si>
    <t>022-0023747-3</t>
  </si>
  <si>
    <t>DR0527-2024</t>
  </si>
  <si>
    <t>MIGUEL ANGEL LUGO CUELLO</t>
  </si>
  <si>
    <t>001-0256334-3</t>
  </si>
  <si>
    <t>DR0528-2024</t>
  </si>
  <si>
    <t>JEANNY JANET RAMIREZ RIVAS</t>
  </si>
  <si>
    <t>001-1167175-6</t>
  </si>
  <si>
    <t>DR0529-2024</t>
  </si>
  <si>
    <t>EMERITO GARCIA PEREZ</t>
  </si>
  <si>
    <t>001-1165746-6</t>
  </si>
  <si>
    <t>DR0539-2024</t>
  </si>
  <si>
    <t>MAXIMO FORTUNA ROSARIO</t>
  </si>
  <si>
    <t>001-1167846-2</t>
  </si>
  <si>
    <t>DR0540-2024</t>
  </si>
  <si>
    <t>DELKIS RICARDO GUZMAN Y GUZMAN</t>
  </si>
  <si>
    <t>077-0004375-0</t>
  </si>
  <si>
    <t>DR0535-2024</t>
  </si>
  <si>
    <t>JUAN D. RAMIREZ DE LOS SANTOS</t>
  </si>
  <si>
    <t>015-0003829-2</t>
  </si>
  <si>
    <t>DR0533-2024</t>
  </si>
  <si>
    <t>NANCY DAMIANA REYES FERNANDEZ</t>
  </si>
  <si>
    <t>001-0916969-8</t>
  </si>
  <si>
    <t>DR0859-2024</t>
  </si>
  <si>
    <t>JENNIFER</t>
  </si>
  <si>
    <t>HECTOR DAMIAN SANTIAGO Y SANTIAGO</t>
  </si>
  <si>
    <t>001-1103697-6</t>
  </si>
  <si>
    <t>CARDIOPATIA ISQUEMICA CRONICA; HIPERTENSION ARTERIAL SISTEMICA; FEBRILACION ATRIAL PAROXISTICA</t>
  </si>
  <si>
    <t>NO UTILIZABLE</t>
  </si>
  <si>
    <t>DR0810-2024</t>
  </si>
  <si>
    <t>INHABILIDAD FISICA</t>
  </si>
  <si>
    <t>MILKA ROSALYN GUZMAN SANCHEZ</t>
  </si>
  <si>
    <t>031-0373996-1</t>
  </si>
  <si>
    <t>DR0857-2024</t>
  </si>
  <si>
    <t>ULTIMO</t>
  </si>
  <si>
    <t>BRITO</t>
  </si>
  <si>
    <t xml:space="preserve">CAPITAN </t>
  </si>
  <si>
    <t>CRISTOBAL ADAMES PERALTA</t>
  </si>
  <si>
    <t>012-0070033-2</t>
  </si>
  <si>
    <t>DR0492-2024</t>
  </si>
  <si>
    <t>jennifer</t>
  </si>
  <si>
    <t>GEORGE ALB. ARIAS MONTERO</t>
  </si>
  <si>
    <t>016-0011077-7</t>
  </si>
  <si>
    <t>DR0493-2024</t>
  </si>
  <si>
    <t>JESUS MENDEZ Y MENDEZ</t>
  </si>
  <si>
    <t>040-0009226-4</t>
  </si>
  <si>
    <t>DR0494-2024</t>
  </si>
  <si>
    <t>CARMEN RAQUEL GONZALEZ JORGE</t>
  </si>
  <si>
    <t>001-1166248-2</t>
  </si>
  <si>
    <t>DR0496-2024</t>
  </si>
  <si>
    <t>RUDDY MARTIN GOMEZ NUÑEZ</t>
  </si>
  <si>
    <t>044-0016671-8</t>
  </si>
  <si>
    <t>DR0491-2024</t>
  </si>
  <si>
    <t>CLAUDIO FERNANDEZ LOPEZ</t>
  </si>
  <si>
    <t>031-0299322-1</t>
  </si>
  <si>
    <t>DR0495-2024</t>
  </si>
  <si>
    <t>ERNESTO FERRERAS GOMEZ</t>
  </si>
  <si>
    <t>078-0009847-2</t>
  </si>
  <si>
    <t>DR0497-2024</t>
  </si>
  <si>
    <t>EMILIANO ROA GONZALEZ</t>
  </si>
  <si>
    <t>001-1167741-5</t>
  </si>
  <si>
    <t>DR0501-2024</t>
  </si>
  <si>
    <t>brito</t>
  </si>
  <si>
    <t>NELSON PANIAGUA LUCIANO</t>
  </si>
  <si>
    <t>001-1188847-5</t>
  </si>
  <si>
    <t>DR0502-2024</t>
  </si>
  <si>
    <t>ANGEL TOMAS FERNANDEZ SUAREZ</t>
  </si>
  <si>
    <t>001-1202443-5</t>
  </si>
  <si>
    <t>DR0838-2024</t>
  </si>
  <si>
    <t>ANGEL A. AQUINO CONSORO</t>
  </si>
  <si>
    <t>001-1723153-0</t>
  </si>
  <si>
    <t>DR0705-2024</t>
  </si>
  <si>
    <t>DARVIN RAFAEL MATOS ALCANTARA</t>
  </si>
  <si>
    <t>018-0023558-0</t>
  </si>
  <si>
    <t>DR0706-2024</t>
  </si>
  <si>
    <t xml:space="preserve">EDDY DAMARIS BAUTISTA MENDEZ </t>
  </si>
  <si>
    <t>001-1202356-9</t>
  </si>
  <si>
    <t>DR0566-2024</t>
  </si>
  <si>
    <t>SENEIDA TINEO ALONZO</t>
  </si>
  <si>
    <t>001-1168294-4</t>
  </si>
  <si>
    <t>DR0503-2024</t>
  </si>
  <si>
    <t>TITO MADE SALVADOR</t>
  </si>
  <si>
    <t>001-1193026-9</t>
  </si>
  <si>
    <t>DR0504-2024</t>
  </si>
  <si>
    <t>ROBERT SENA SIERRA</t>
  </si>
  <si>
    <t>077-0004571-4</t>
  </si>
  <si>
    <t>DR0505-2024</t>
  </si>
  <si>
    <t xml:space="preserve">JULIA ALT. PINALES CUEVAS </t>
  </si>
  <si>
    <t>002-0016842-5</t>
  </si>
  <si>
    <t>DR0707-2024</t>
  </si>
  <si>
    <t>CRISTIAN CALDERON GARCIA</t>
  </si>
  <si>
    <t>001-1170122-3</t>
  </si>
  <si>
    <t>DR0713-2024</t>
  </si>
  <si>
    <t>SIMON  REYES VICIOSO</t>
  </si>
  <si>
    <t>011-0025441-4</t>
  </si>
  <si>
    <t>DR0837-2024</t>
  </si>
  <si>
    <t>JOSE FERMIN MATIAS TAVAREZ</t>
  </si>
  <si>
    <t>034-0035543-8</t>
  </si>
  <si>
    <t>DR0506-2024</t>
  </si>
  <si>
    <t xml:space="preserve">EDWIN ALB. VARGAS SEGURA </t>
  </si>
  <si>
    <t>001-1361970-4</t>
  </si>
  <si>
    <t>DR0708-2024</t>
  </si>
  <si>
    <t>ROSA CRISTINA VERAS PEREZ</t>
  </si>
  <si>
    <t>001-1167301-8</t>
  </si>
  <si>
    <t>DR0807-2024</t>
  </si>
  <si>
    <t>CANDIDA FELICIA VICTORIA ALMONTE</t>
  </si>
  <si>
    <t>037-0055184-3</t>
  </si>
  <si>
    <t>DR0709-2024</t>
  </si>
  <si>
    <t>EUSEBIA  VALDEZ MONTERO</t>
  </si>
  <si>
    <t>011-0006381-5</t>
  </si>
  <si>
    <t>DR0873-2024</t>
  </si>
  <si>
    <t>MARLENNY  ROSARIO CORPORAN</t>
  </si>
  <si>
    <t>001-1674684-3</t>
  </si>
  <si>
    <t>CANCER DE MAMA</t>
  </si>
  <si>
    <t>DR0865-2024</t>
  </si>
  <si>
    <t>PRIMER TENIENTE</t>
  </si>
  <si>
    <t>MARINO  MARTINEZ DE LOS SANTOS</t>
  </si>
  <si>
    <t>015-0003965-4</t>
  </si>
  <si>
    <t>DR0562-2024</t>
  </si>
  <si>
    <t>DENNIS RONDON ACOSTA</t>
  </si>
  <si>
    <t>001-1193159-8</t>
  </si>
  <si>
    <t>DR0558-2024</t>
  </si>
  <si>
    <t>SANTO GALVAN SOTO</t>
  </si>
  <si>
    <t>003-0065935-6</t>
  </si>
  <si>
    <t>DR0563-2024</t>
  </si>
  <si>
    <t>ANGEL HERNANDEZ</t>
  </si>
  <si>
    <t>005-0032135-1</t>
  </si>
  <si>
    <t>DR0559-2024</t>
  </si>
  <si>
    <t xml:space="preserve">WILSON ORTIZ DE JESUS </t>
  </si>
  <si>
    <t>004-0014925-8</t>
  </si>
  <si>
    <t>DR0560-2024</t>
  </si>
  <si>
    <t>CARLOS MANUEL OGANDO PIRON</t>
  </si>
  <si>
    <t>012-0077553-2</t>
  </si>
  <si>
    <t>DR0792-2024</t>
  </si>
  <si>
    <t>PADUA</t>
  </si>
  <si>
    <t>HUGO EDUARDO VILLANUEVA BRUGAL</t>
  </si>
  <si>
    <t>001-1166884-4</t>
  </si>
  <si>
    <t>DR0839-2024</t>
  </si>
  <si>
    <t>MIREYA  MOYA MATEO</t>
  </si>
  <si>
    <t>001-1169982-3</t>
  </si>
  <si>
    <t>DR0840-2024</t>
  </si>
  <si>
    <t>PEDRO ANTONIO HERNANDEZ ABREU</t>
  </si>
  <si>
    <t>053-0028837-9</t>
  </si>
  <si>
    <t>DR0710-2024</t>
  </si>
  <si>
    <t>JULIAN AMERICO MORERA GARCIA</t>
  </si>
  <si>
    <t>001-1105578-6</t>
  </si>
  <si>
    <t>DR0711-2024</t>
  </si>
  <si>
    <t>CRISTIAN DE LA NUEZ CABRERA</t>
  </si>
  <si>
    <t>058-0024760-2</t>
  </si>
  <si>
    <t>DR0703-2024</t>
  </si>
  <si>
    <t>SANTIAGO BERROA DE LA CRUZ</t>
  </si>
  <si>
    <t>005-0028446-8</t>
  </si>
  <si>
    <t>DR0712-2024</t>
  </si>
  <si>
    <t>NICOLAS CABRERA PEÑA</t>
  </si>
  <si>
    <t>110-0003771-0</t>
  </si>
  <si>
    <t>DR0561-2024</t>
  </si>
  <si>
    <t>VIRGILIO MONTERO SANCHEZ</t>
  </si>
  <si>
    <t>001-0318054-3</t>
  </si>
  <si>
    <t>DR0699-2024</t>
  </si>
  <si>
    <t>WILLY LEIVINSON REYNOSO PAULINO</t>
  </si>
  <si>
    <t>071-0043066-4</t>
  </si>
  <si>
    <t>DR0782-2024</t>
  </si>
  <si>
    <t>ANTONIA JAQUEZ MARTINEZ</t>
  </si>
  <si>
    <t>001-0425530-2</t>
  </si>
  <si>
    <t>DR0784-2024</t>
  </si>
  <si>
    <t xml:space="preserve">AGAPITO MARTINEZ </t>
  </si>
  <si>
    <t>005-0033660-7</t>
  </si>
  <si>
    <t>DR0785-2024</t>
  </si>
  <si>
    <t>TONY GONZALEZ ROSARIO</t>
  </si>
  <si>
    <t>016-0012552-8</t>
  </si>
  <si>
    <t>DR0787-2024</t>
  </si>
  <si>
    <t>DOMINGO GERALDO MARTE</t>
  </si>
  <si>
    <t>010-0067030-5</t>
  </si>
  <si>
    <t>DR0564-2024</t>
  </si>
  <si>
    <t>JANICE MICHELLE HERNANDEZ LOPEZ</t>
  </si>
  <si>
    <t>001-1767386-3</t>
  </si>
  <si>
    <t>DR0805-2024</t>
  </si>
  <si>
    <t>ROSAURA SEVERINO SOSA</t>
  </si>
  <si>
    <t>001-1202029-2</t>
  </si>
  <si>
    <t>DR0565-2024</t>
  </si>
  <si>
    <t>SEGUNDO TENIENTE</t>
  </si>
  <si>
    <t>FAUSTO ENCARNACION PEÑA</t>
  </si>
  <si>
    <t>012-0077820-5</t>
  </si>
  <si>
    <t>DR0548-2024</t>
  </si>
  <si>
    <t>DIONISIO CONTRERAS ALCANTARA</t>
  </si>
  <si>
    <t>074-0003094-1</t>
  </si>
  <si>
    <t>DR0551-2024</t>
  </si>
  <si>
    <t>NELSON ANTONIO CONCEPCION GERMAN</t>
  </si>
  <si>
    <t>059-0008749-4</t>
  </si>
  <si>
    <t>DR0544-2024</t>
  </si>
  <si>
    <t>RESTITUYO DE LOS SANTOS DE LA ROSA</t>
  </si>
  <si>
    <t>094-0014114-0</t>
  </si>
  <si>
    <t>DR0543-2024</t>
  </si>
  <si>
    <t>JHONNY ARTURO MERAN</t>
  </si>
  <si>
    <t>001-1489300-1</t>
  </si>
  <si>
    <t>DR0545-2024</t>
  </si>
  <si>
    <t>FRANKLIN O. CABRERA PUJOLS</t>
  </si>
  <si>
    <t>001-1169379-2</t>
  </si>
  <si>
    <t>DR0546-2024</t>
  </si>
  <si>
    <t>INOCENSIO FERRERAS NOVAS</t>
  </si>
  <si>
    <t>022-0023158-3</t>
  </si>
  <si>
    <t>DR0684-2024</t>
  </si>
  <si>
    <t>DARVIN ISIDRO FLORIAN CUEVAS</t>
  </si>
  <si>
    <t>078-0010545-9</t>
  </si>
  <si>
    <t>DR0842-2024</t>
  </si>
  <si>
    <t xml:space="preserve">FATIMA M. PEREZ </t>
  </si>
  <si>
    <t>044-0014491-3</t>
  </si>
  <si>
    <t>DR0841-2024</t>
  </si>
  <si>
    <t>RANGO Y EDAD Y LIMITE MAXIMO DE EDAD</t>
  </si>
  <si>
    <t>MANUEL DE JS. GEREZ MONCION</t>
  </si>
  <si>
    <t>044-0014967-2</t>
  </si>
  <si>
    <t>DR0843-2024</t>
  </si>
  <si>
    <t>JOSE R. JIMENEZ SANCHEZ</t>
  </si>
  <si>
    <t>055-0026124-2</t>
  </si>
  <si>
    <t>DR0685-2024</t>
  </si>
  <si>
    <t>AUGUSTO CUEVAS PEREZ</t>
  </si>
  <si>
    <t>020-0010528-4</t>
  </si>
  <si>
    <t>DR0550-2024</t>
  </si>
  <si>
    <t>ESTEBAN  TEJADA ALCANTARA</t>
  </si>
  <si>
    <t>001-1445656-9</t>
  </si>
  <si>
    <t>JOSE RAMON CARRERAS RIVERA</t>
  </si>
  <si>
    <t>008-0018837-7</t>
  </si>
  <si>
    <t>DR0870-2024</t>
  </si>
  <si>
    <t>problemas en cert.</t>
  </si>
  <si>
    <t>MARCOS WELVIN CRUZ MATOS</t>
  </si>
  <si>
    <t>001-0537698-2</t>
  </si>
  <si>
    <t>DR0686-2024</t>
  </si>
  <si>
    <t>RAFAEL SUAREZ CONCEPCION</t>
  </si>
  <si>
    <t>001-1261543-0</t>
  </si>
  <si>
    <t>DR0687-2024</t>
  </si>
  <si>
    <t xml:space="preserve">DOMINGO ALMONTE SOSA </t>
  </si>
  <si>
    <t>001-1221687-4</t>
  </si>
  <si>
    <t>DR0549-2024</t>
  </si>
  <si>
    <t>JOSE GABRIEL RODRIGUEZ HERNANDEZ</t>
  </si>
  <si>
    <t>001-1787256-4</t>
  </si>
  <si>
    <t>DR0688-2024</t>
  </si>
  <si>
    <t>SILVESTRE  MARTIRES AQUINO</t>
  </si>
  <si>
    <t>023-0093549-7</t>
  </si>
  <si>
    <t>DR0689-2024</t>
  </si>
  <si>
    <t>LUIS ML. DE LA N. MARTÍNEZ CONTRERAS</t>
  </si>
  <si>
    <t>093-0042941-3</t>
  </si>
  <si>
    <t>DR0690-2024</t>
  </si>
  <si>
    <t>FEDERICO MEDINA DE LOS SANTOS</t>
  </si>
  <si>
    <t>016-0012519-7</t>
  </si>
  <si>
    <t>DR0691-2024</t>
  </si>
  <si>
    <t>JOSE ALT. MAMBRU SORIANO</t>
  </si>
  <si>
    <t>001-0451100-1</t>
  </si>
  <si>
    <t>DR0692-2024</t>
  </si>
  <si>
    <t>YISSELLE MIGUELINA RAMIREZ CASTILLO</t>
  </si>
  <si>
    <t>001-1574918-6</t>
  </si>
  <si>
    <t>DR0693-2024</t>
  </si>
  <si>
    <t>KELSY VARGAS REYES</t>
  </si>
  <si>
    <t>049-0064181-4</t>
  </si>
  <si>
    <t>DR0694-2024</t>
  </si>
  <si>
    <t>JUAN GUZMAN PEREZ</t>
  </si>
  <si>
    <t>031-0255389-2</t>
  </si>
  <si>
    <t>DR0874-2024</t>
  </si>
  <si>
    <t>ALEXANDER MATOS CARABALLO</t>
  </si>
  <si>
    <t>020-0011396-5</t>
  </si>
  <si>
    <t>DR0695-2024</t>
  </si>
  <si>
    <t>CANDY SUGEITH ABREU DIAZ</t>
  </si>
  <si>
    <t>001-1645529-6</t>
  </si>
  <si>
    <t>DR0806-2024</t>
  </si>
  <si>
    <t>PEREZ</t>
  </si>
  <si>
    <t>AURELIO MONTERO GARCIA</t>
  </si>
  <si>
    <t>001-1171117-2</t>
  </si>
  <si>
    <t>DR0696-2024</t>
  </si>
  <si>
    <t>ANULFO  ENCARNACION MEDINA</t>
  </si>
  <si>
    <t>012-0070028-2</t>
  </si>
  <si>
    <t>DR0845-2024</t>
  </si>
  <si>
    <t>RAMON  SANTANA CLETO</t>
  </si>
  <si>
    <t>008-0021363-9</t>
  </si>
  <si>
    <t>DR0844-2024</t>
  </si>
  <si>
    <t>claudia</t>
  </si>
  <si>
    <t xml:space="preserve">JOSEFINA  CERDA </t>
  </si>
  <si>
    <t>001-0199594-2</t>
  </si>
  <si>
    <t>DR0819-2024</t>
  </si>
  <si>
    <t>RAUL EDUARDO DULUC PUMAROL</t>
  </si>
  <si>
    <t>001-0101920-6</t>
  </si>
  <si>
    <t>ARTROSIS POSTRAUMATICA DE RODILLA Y TOBILLLO IPSILATERAL; ESPONDILOARTROSIS DE COLUMNA LUMBAR.</t>
  </si>
  <si>
    <t>DR0367-2024</t>
  </si>
  <si>
    <t>PAULA ANDREA ACEVEDO ROMERO</t>
  </si>
  <si>
    <t>001-1431630-0</t>
  </si>
  <si>
    <t>DR0861-2024</t>
  </si>
  <si>
    <t xml:space="preserve">SARGENTO MAYOR </t>
  </si>
  <si>
    <t xml:space="preserve">PABLO UBIERA DE CASTRO </t>
  </si>
  <si>
    <t>001-0814971-7</t>
  </si>
  <si>
    <t>DR0673-2024</t>
  </si>
  <si>
    <t>SANTIAGO FIGUEREO RAMIREZ</t>
  </si>
  <si>
    <t>010-0063785-8</t>
  </si>
  <si>
    <t>DR0556-2024</t>
  </si>
  <si>
    <t>NATIVO DE JESUS BELEN</t>
  </si>
  <si>
    <t>001-0626292-6</t>
  </si>
  <si>
    <t>DR0697-2024</t>
  </si>
  <si>
    <t>MIGUEL SUERO COLAS</t>
  </si>
  <si>
    <t>001-0695858-0</t>
  </si>
  <si>
    <t>DR0552-2024</t>
  </si>
  <si>
    <t>LUISA MIGUELINA VERAS CAMEJO</t>
  </si>
  <si>
    <t>034-0028414-1</t>
  </si>
  <si>
    <t>DR0698-2024</t>
  </si>
  <si>
    <t>pedir cert.</t>
  </si>
  <si>
    <t>ROSARIO FERRERAS FERRERAS</t>
  </si>
  <si>
    <t>001-0564864-6</t>
  </si>
  <si>
    <t>DR0772-2024</t>
  </si>
  <si>
    <t xml:space="preserve">JULIO ANTONIO MARTINEZ </t>
  </si>
  <si>
    <t>044-0017020-7</t>
  </si>
  <si>
    <t>DR0553-2024</t>
  </si>
  <si>
    <t>DAVID ALEJANDRO ALCANTARA VARELA</t>
  </si>
  <si>
    <t>001-1139117-3</t>
  </si>
  <si>
    <t>DR0780-2024</t>
  </si>
  <si>
    <t>WENDY MERCEDES PERALTA GUANTE</t>
  </si>
  <si>
    <t>001-1242525-1</t>
  </si>
  <si>
    <t>DR0773-2024</t>
  </si>
  <si>
    <t>ALIC THOMAS CASTAING MARTINEZ</t>
  </si>
  <si>
    <t>001-1105914-3</t>
  </si>
  <si>
    <t>DR0554-2024</t>
  </si>
  <si>
    <t>DIOGENES DE JESUS REYES RIVERAS</t>
  </si>
  <si>
    <t>001-1650519-9</t>
  </si>
  <si>
    <t>DR0804-2024</t>
  </si>
  <si>
    <t>OSCAR LEONEL ARES SALAZAR</t>
  </si>
  <si>
    <t>001-0156765-9</t>
  </si>
  <si>
    <t>DR0808-2024</t>
  </si>
  <si>
    <t>MONICO SANCHEZ</t>
  </si>
  <si>
    <t>049-0052146-1</t>
  </si>
  <si>
    <t>DR0555-2024</t>
  </si>
  <si>
    <t>ESMARLIN RODOLFO MATEO DEL JESUS</t>
  </si>
  <si>
    <t>001-1747891-7</t>
  </si>
  <si>
    <t>DR0862-2024</t>
  </si>
  <si>
    <t>SARGENTO</t>
  </si>
  <si>
    <t>MAYRA ALT. MOLINA MARTINEZ</t>
  </si>
  <si>
    <t>001-0157359-0</t>
  </si>
  <si>
    <t>DR0567-2024</t>
  </si>
  <si>
    <t>JESUS  SILVERIO ROSARIO</t>
  </si>
  <si>
    <t>001-1185384-2</t>
  </si>
  <si>
    <t>DR0568-2024</t>
  </si>
  <si>
    <t>JOSELO  CALDERON VILLAR</t>
  </si>
  <si>
    <t>028-0075566-8</t>
  </si>
  <si>
    <t>TRASTORNO BIPOLAR</t>
  </si>
  <si>
    <t>DR0864-2024</t>
  </si>
  <si>
    <t>ASIMILADO MILITAR</t>
  </si>
  <si>
    <t>MONICA PILAR RODRIGUEZ</t>
  </si>
  <si>
    <t>001-0536323-8</t>
  </si>
  <si>
    <t>UTILIZABLE P/S. QUE NO SEA DE ARMAS</t>
  </si>
  <si>
    <t>DR0798-2024</t>
  </si>
  <si>
    <t xml:space="preserve">HENRY ANDUJAR RIVERA </t>
  </si>
  <si>
    <t>001-0750890-5</t>
  </si>
  <si>
    <t>DR0776-2024</t>
  </si>
  <si>
    <t>ARMADA DE REPÚBLICA DOMINICANA</t>
  </si>
  <si>
    <t xml:space="preserve">FUNCIÓN OCUPADA </t>
  </si>
  <si>
    <t>NOTA</t>
  </si>
  <si>
    <t>TOTAL DE PENSIÓN DE VOLUNTARIO DEL ARD.</t>
  </si>
  <si>
    <t>MONTO VOL. ARD.</t>
  </si>
  <si>
    <t>VICEALMIRANTE</t>
  </si>
  <si>
    <t>FRANCISCO ANTONIO SOSA CASTILLO</t>
  </si>
  <si>
    <t>001-1178961-6</t>
  </si>
  <si>
    <t>DR0846-2024</t>
  </si>
  <si>
    <t>CAPITAN DE NAVIO</t>
  </si>
  <si>
    <t>ROCIO CRISTY SANTANA GONZALEZ</t>
  </si>
  <si>
    <t>001-1313752-5</t>
  </si>
  <si>
    <t>DR0591-2024</t>
  </si>
  <si>
    <t>FELIZ AMAURY PEREZ CABA</t>
  </si>
  <si>
    <t>001-1195266-9</t>
  </si>
  <si>
    <t>DR0590-2024</t>
  </si>
  <si>
    <t>CAPITAN DE FRAGATA</t>
  </si>
  <si>
    <t>CECILIO IGNACIO JAVIER MORENO</t>
  </si>
  <si>
    <t>001-1179933-4</t>
  </si>
  <si>
    <t>DR0592-2024</t>
  </si>
  <si>
    <t>FRANKLIN ARIEL SALAS RESTITUYO</t>
  </si>
  <si>
    <t>001-1180116-3</t>
  </si>
  <si>
    <t>DR0593-2024</t>
  </si>
  <si>
    <t>ALEJANDRO  ASENCIO LIRIANO</t>
  </si>
  <si>
    <t>001-1178581-2</t>
  </si>
  <si>
    <t>DR0766-2024</t>
  </si>
  <si>
    <t xml:space="preserve">GERMAN  CUESTA </t>
  </si>
  <si>
    <t>001-1180623-8</t>
  </si>
  <si>
    <t>DR0594-2024</t>
  </si>
  <si>
    <t>DAVID  PEÑA LUGO</t>
  </si>
  <si>
    <t>001-1179225-5</t>
  </si>
  <si>
    <t>DR0856-2024</t>
  </si>
  <si>
    <t>CAPITAN DE CORBETA</t>
  </si>
  <si>
    <t>ROBERTO ROBLES LORENZO</t>
  </si>
  <si>
    <t>001-1179730-4</t>
  </si>
  <si>
    <t>DR0595-2024</t>
  </si>
  <si>
    <t>STENLEY ENRIQUE SORIANO AYBAR</t>
  </si>
  <si>
    <t>003-0065568-5</t>
  </si>
  <si>
    <t>DR0596-2024</t>
  </si>
  <si>
    <t>ERNESTO DIAZ PEREZ</t>
  </si>
  <si>
    <t>001-1178608-3</t>
  </si>
  <si>
    <t>DR0597-2024</t>
  </si>
  <si>
    <t>IVAN ALEJANDRO PEÑA GOEDE</t>
  </si>
  <si>
    <t>001-1221769-0</t>
  </si>
  <si>
    <t>DR0598-2024</t>
  </si>
  <si>
    <t>FRANCISCO DE LOS SANTOS JIMENEZ</t>
  </si>
  <si>
    <t>001-1178572-1</t>
  </si>
  <si>
    <t>DR0599-2024</t>
  </si>
  <si>
    <t>FELIPE MELENDEZ CONTRERAS</t>
  </si>
  <si>
    <t>047-0149059-3</t>
  </si>
  <si>
    <t>DR0600-2024</t>
  </si>
  <si>
    <t>DOMINGO ANT. DE LA CRUZ</t>
  </si>
  <si>
    <t>010-0066697-2</t>
  </si>
  <si>
    <t>DR0601-2024</t>
  </si>
  <si>
    <t>TENIENTE DE NAVIO</t>
  </si>
  <si>
    <t>FLAVIO ALCANTARA ESPINOSA</t>
  </si>
  <si>
    <t>001-1180117-1</t>
  </si>
  <si>
    <t>DR0575-2024</t>
  </si>
  <si>
    <t>JUANA ROSARIO PANIAGUA</t>
  </si>
  <si>
    <t>001-1179001-0</t>
  </si>
  <si>
    <t>DR0576-2024</t>
  </si>
  <si>
    <t>MAXIMO ANTONIO VILORIO HERRERA</t>
  </si>
  <si>
    <t>027-0028213-6</t>
  </si>
  <si>
    <t>DR0577-2024</t>
  </si>
  <si>
    <t>OCTAVIO  JAQUEZ PANIAGUA</t>
  </si>
  <si>
    <t>001-1170247-8</t>
  </si>
  <si>
    <t>DR0847-2024</t>
  </si>
  <si>
    <t xml:space="preserve">MITEL NARDO MONTERO </t>
  </si>
  <si>
    <t>001-1180054-6</t>
  </si>
  <si>
    <t>DR0578-2024</t>
  </si>
  <si>
    <t>ROSAURA SANTOS ORTIZ</t>
  </si>
  <si>
    <t>001-1202657-0</t>
  </si>
  <si>
    <t>DR0579-2024</t>
  </si>
  <si>
    <t>TERESA DE JESUS CUEVAS SANTANA</t>
  </si>
  <si>
    <t>001-1180246-8</t>
  </si>
  <si>
    <t>DR0580-2024</t>
  </si>
  <si>
    <t>PABLO PEÑA HEREDIA</t>
  </si>
  <si>
    <t>001-1222999-2</t>
  </si>
  <si>
    <t>DR0581-2024</t>
  </si>
  <si>
    <t>CARLOS ACOSTA VARGAS</t>
  </si>
  <si>
    <t>001-1223117-0</t>
  </si>
  <si>
    <t>DR0582-2024</t>
  </si>
  <si>
    <t>ALBERTO MATOS FERRERA</t>
  </si>
  <si>
    <t>069-0005964-0</t>
  </si>
  <si>
    <t>DR0583-2024</t>
  </si>
  <si>
    <t>MIGUEL ANGEL RAMIREZ LORENZO</t>
  </si>
  <si>
    <t>011-0025157-6</t>
  </si>
  <si>
    <t>DR0584-2024</t>
  </si>
  <si>
    <t>OSCAR GONZALEZ PINALES</t>
  </si>
  <si>
    <t>002-0101631-8</t>
  </si>
  <si>
    <t>DR0585-2024</t>
  </si>
  <si>
    <t>CASIMIRO DIAZ MEJIA</t>
  </si>
  <si>
    <t>011-0025168-3</t>
  </si>
  <si>
    <t>DR0586-2024</t>
  </si>
  <si>
    <t>JOHN HENRY FERRERAS RIVERA</t>
  </si>
  <si>
    <t>001-1312197-4</t>
  </si>
  <si>
    <t>DR0587-2024</t>
  </si>
  <si>
    <t>ROSA ALEJANDRA SUAZO HOEPELMAN</t>
  </si>
  <si>
    <t>001-1178901-2</t>
  </si>
  <si>
    <t>DR0876-2024</t>
  </si>
  <si>
    <t>santiago</t>
  </si>
  <si>
    <t>TENIENTE DE FRAGATA</t>
  </si>
  <si>
    <t>JOSE ALTAGRACIA RONDON LOPEZ</t>
  </si>
  <si>
    <t>049-0051588-5</t>
  </si>
  <si>
    <t>DR0588-2024</t>
  </si>
  <si>
    <t>RAMON ANTONIO GOMEZ VILLAR</t>
  </si>
  <si>
    <t>047-0118401-4</t>
  </si>
  <si>
    <t>DR0589-2024</t>
  </si>
  <si>
    <t>FATIMA EMILIA MEDINA MELO</t>
  </si>
  <si>
    <t>003-0066510-6</t>
  </si>
  <si>
    <t>DR0604-2024</t>
  </si>
  <si>
    <t>ANGEL BILEXI DE LA PAZ PEÑA</t>
  </si>
  <si>
    <t>020-0010742-1</t>
  </si>
  <si>
    <t>DR0603-2024</t>
  </si>
  <si>
    <t>EUDY BDO. DE LEON CESPEDES</t>
  </si>
  <si>
    <t>010-0069575-7</t>
  </si>
  <si>
    <t>DR0626-2024</t>
  </si>
  <si>
    <t>ZOILO BENEDICTO CASTRO GUZMAN</t>
  </si>
  <si>
    <t>001-0551469-9</t>
  </si>
  <si>
    <t>DR0620-2024</t>
  </si>
  <si>
    <t>FREDDY OTAÑO RAMIREZ</t>
  </si>
  <si>
    <t>012-0074923-0</t>
  </si>
  <si>
    <t>DR0679-2024</t>
  </si>
  <si>
    <t>FRANCISCO ALBERTO VENTURA SIRI</t>
  </si>
  <si>
    <t>001-1339836-6</t>
  </si>
  <si>
    <t>DR0797-2024</t>
  </si>
  <si>
    <t>KARINA CALDERON PIMENTEL</t>
  </si>
  <si>
    <t>001-1624913-7</t>
  </si>
  <si>
    <t>DR0621-2024</t>
  </si>
  <si>
    <t>PLACIDO ORTIZ BAUTISTA</t>
  </si>
  <si>
    <t>011-0026107-0</t>
  </si>
  <si>
    <t>DR0680-2024</t>
  </si>
  <si>
    <t>CIPRIANO  GARCIA FAMILIA</t>
  </si>
  <si>
    <t>011-0025713-6</t>
  </si>
  <si>
    <t>DR0815-2024</t>
  </si>
  <si>
    <t>RITA JULYS MATOS MATOS</t>
  </si>
  <si>
    <t>018-0018820-1</t>
  </si>
  <si>
    <t>DR0826-2024</t>
  </si>
  <si>
    <t>FRANCISCO ALB. MATOS MONTAÑA</t>
  </si>
  <si>
    <t>079-0008809-2</t>
  </si>
  <si>
    <t>DR0827-2024</t>
  </si>
  <si>
    <t>JOSE DEL AMPARO PAULINO FIGUEREO</t>
  </si>
  <si>
    <t>002-0056906-9</t>
  </si>
  <si>
    <t>DR0678-2024</t>
  </si>
  <si>
    <t>TENIENTE DE CORBETA</t>
  </si>
  <si>
    <t>OGREDYS ALEXIS FERNANDEZ BENUS</t>
  </si>
  <si>
    <t>001-1652820-9</t>
  </si>
  <si>
    <t>DR0823-2024</t>
  </si>
  <si>
    <t>SAMUEL PEREZ PEÑA</t>
  </si>
  <si>
    <t>001-1274146-7</t>
  </si>
  <si>
    <t>DR00622-2024</t>
  </si>
  <si>
    <t>REGIL CUEVAS</t>
  </si>
  <si>
    <t>022-0023228-4</t>
  </si>
  <si>
    <t>DR0623-2024</t>
  </si>
  <si>
    <t>ENEMENCIO CUSTODIO QUEZADA</t>
  </si>
  <si>
    <t>030-0004286-5</t>
  </si>
  <si>
    <t>DR0800</t>
  </si>
  <si>
    <t>WILIAMS ERNESTO RODRIGUEZ ARIAS</t>
  </si>
  <si>
    <t>003-0070454-1</t>
  </si>
  <si>
    <t>DR0624-2024</t>
  </si>
  <si>
    <t xml:space="preserve">SECUNDINO PEREZ </t>
  </si>
  <si>
    <t>093-0036638-3</t>
  </si>
  <si>
    <t>DR0799-2024</t>
  </si>
  <si>
    <t>ESTEBAN SANTOS MENDEZ</t>
  </si>
  <si>
    <t>003-0064864-9</t>
  </si>
  <si>
    <t>DR0625-2024</t>
  </si>
  <si>
    <t>KERLIN JOSE LOPEZ AGÜERO</t>
  </si>
  <si>
    <t>058-0024863-4</t>
  </si>
  <si>
    <t>DR0677-2024</t>
  </si>
  <si>
    <t>LUIS ALBERTO VASQUEZ LOPEZ</t>
  </si>
  <si>
    <t>001-0945099-9</t>
  </si>
  <si>
    <t>DR0676-2024</t>
  </si>
  <si>
    <t>DORIS MIOSOTI VALDEZ MONTERO</t>
  </si>
  <si>
    <t>012-0081653-4</t>
  </si>
  <si>
    <t>DR0730-2024</t>
  </si>
  <si>
    <t>FRANKLIN BENJAMIN MEDINA MEDINA</t>
  </si>
  <si>
    <t>022-0004617-1</t>
  </si>
  <si>
    <t>DR0640-2024</t>
  </si>
  <si>
    <t xml:space="preserve">VICTOR  DIAZ </t>
  </si>
  <si>
    <t>001-0579720-3</t>
  </si>
  <si>
    <t>DR0825-2024</t>
  </si>
  <si>
    <t>DOMINGO DOMINGUEZ</t>
  </si>
  <si>
    <t>065-0024018-6</t>
  </si>
  <si>
    <t>DR0641-2024</t>
  </si>
  <si>
    <t>HENRY CUELLO</t>
  </si>
  <si>
    <t>002-0012353-7</t>
  </si>
  <si>
    <t>DR0801-2024</t>
  </si>
  <si>
    <t>HECTOR PRIMITIVO DE LOS SANTOS TOLEDO</t>
  </si>
  <si>
    <t>002-0091590-8</t>
  </si>
  <si>
    <t>DR0802-2024</t>
  </si>
  <si>
    <t>RAFAEL EDUARDO TAVAREZ CASTILLO</t>
  </si>
  <si>
    <t>038-0003232-2</t>
  </si>
  <si>
    <t>DR0642-2024</t>
  </si>
  <si>
    <t>JULIO PORFIRIO MELO GONZALEZ</t>
  </si>
  <si>
    <t>010-0057983-7</t>
  </si>
  <si>
    <t>DR0643-2024</t>
  </si>
  <si>
    <t>RAFAEL PAREDES VENTURA</t>
  </si>
  <si>
    <t>061-0018164-0</t>
  </si>
  <si>
    <t>DR0803-2024</t>
  </si>
  <si>
    <t>MARINERO AUXILIAR</t>
  </si>
  <si>
    <t>FILOMENO PEREZ BAUTISTA</t>
  </si>
  <si>
    <t>093-0030117-4</t>
  </si>
  <si>
    <t>DR0681-2024</t>
  </si>
  <si>
    <t>JESUS MARIA ALMONTE VENTURA</t>
  </si>
  <si>
    <t>030-0004972-0</t>
  </si>
  <si>
    <t>DR0675-2024</t>
  </si>
  <si>
    <t>BERNABEL SILVEN ALTAGRACIA</t>
  </si>
  <si>
    <t>066-0013417-2</t>
  </si>
  <si>
    <t>DR0674-2024</t>
  </si>
  <si>
    <t>LUIS RAFAEL DIAZ</t>
  </si>
  <si>
    <t>001-0020558-2</t>
  </si>
  <si>
    <t>DR0729-2024</t>
  </si>
  <si>
    <t>CARLOS JULIO MENDEZ</t>
  </si>
  <si>
    <t>001-0027105-5</t>
  </si>
  <si>
    <t>DR0644-2024</t>
  </si>
  <si>
    <t>VICTOR ANDRES SEGURA GARCIA</t>
  </si>
  <si>
    <t>001-1589953-6</t>
  </si>
  <si>
    <t>DR0645-2024</t>
  </si>
  <si>
    <t>CARLOS ALBERTO ESPINO JAVIER</t>
  </si>
  <si>
    <t>001-0211780-1</t>
  </si>
  <si>
    <t>DR0646-2024</t>
  </si>
  <si>
    <t>FUERZA AÉREA DE REPÚBLICA DOMINICANA</t>
  </si>
  <si>
    <t xml:space="preserve">MARIANO PEREZ </t>
  </si>
  <si>
    <t>001-1174831-5</t>
  </si>
  <si>
    <t>DR0605-2024</t>
  </si>
  <si>
    <t xml:space="preserve">TOMAS ISMAEL  DERICKS CASTRO </t>
  </si>
  <si>
    <t>001-1351137-2</t>
  </si>
  <si>
    <t>DR0850-2024</t>
  </si>
  <si>
    <t>ANDRES LILO MARTINEZ LIRANZO</t>
  </si>
  <si>
    <t>001-1173587-4</t>
  </si>
  <si>
    <t>DR0606-2024</t>
  </si>
  <si>
    <t xml:space="preserve">RAISA  NUÑEZ LANTIGUA </t>
  </si>
  <si>
    <t>001-1178369-2</t>
  </si>
  <si>
    <t>DR0607-2024</t>
  </si>
  <si>
    <t xml:space="preserve">JOSE MIGUEL  BRITO BAEZ </t>
  </si>
  <si>
    <t>001-1175735-7</t>
  </si>
  <si>
    <t>DR0869-2024</t>
  </si>
  <si>
    <t xml:space="preserve">ANGEL MARIA  RESTITUYO RODRIGUEZ </t>
  </si>
  <si>
    <t>001-1175467-7</t>
  </si>
  <si>
    <t>DR0849-2024</t>
  </si>
  <si>
    <t xml:space="preserve">JORGE ALBERTO  OGANDO EUGENIA </t>
  </si>
  <si>
    <t>001-1175088-1</t>
  </si>
  <si>
    <t>DR0848-2024</t>
  </si>
  <si>
    <t>TOMAS FELIZ FELIZ</t>
  </si>
  <si>
    <t>001-1174310-0</t>
  </si>
  <si>
    <t>DR0608-2024</t>
  </si>
  <si>
    <t xml:space="preserve">MARISOL  MOREY ALVAREZ </t>
  </si>
  <si>
    <t>001-0368266-2</t>
  </si>
  <si>
    <t>DR0858-2024</t>
  </si>
  <si>
    <t>RAMONA SOSA RODRIGUEZ</t>
  </si>
  <si>
    <t>001-1173423-2</t>
  </si>
  <si>
    <t>DR0609-2024</t>
  </si>
  <si>
    <t xml:space="preserve">MANUEL RAMON  PEREZ FERNANDEZ </t>
  </si>
  <si>
    <t>031-0254668-0</t>
  </si>
  <si>
    <t>DR0868-2024</t>
  </si>
  <si>
    <t xml:space="preserve">GILBERTO ADRIANO FRIAS LEYBA </t>
  </si>
  <si>
    <t>001-1177693-6</t>
  </si>
  <si>
    <t>DR0610-2024</t>
  </si>
  <si>
    <t>JUAN ROBERTO CASTILLO PEÑA</t>
  </si>
  <si>
    <t>001-1175218-4</t>
  </si>
  <si>
    <t>DR0611-2024</t>
  </si>
  <si>
    <t xml:space="preserve">BENANCIO ESTEFANO MARRERO NOBOA </t>
  </si>
  <si>
    <t>001-1173706-0</t>
  </si>
  <si>
    <t>DR0612-2024</t>
  </si>
  <si>
    <t xml:space="preserve">CONFESOR ANTONIO  ALBERTO DE JESUS </t>
  </si>
  <si>
    <t>001-1175004-8</t>
  </si>
  <si>
    <t>DR0613-2024</t>
  </si>
  <si>
    <t xml:space="preserve">KLAMIVER ANGELICA  GONZALEZ RODRIGUEZ </t>
  </si>
  <si>
    <t>031-0302171-7</t>
  </si>
  <si>
    <t>DR0614-2024</t>
  </si>
  <si>
    <t xml:space="preserve">ANGEL DOMINGO URBAEZ MELLA </t>
  </si>
  <si>
    <t>001-1176352-0</t>
  </si>
  <si>
    <t>DR0615-2024</t>
  </si>
  <si>
    <t xml:space="preserve">RAFAEL DE LA CRUZ  MARMOLEJOS VALDEZ </t>
  </si>
  <si>
    <t>001-1177553-2</t>
  </si>
  <si>
    <t>DR0616-2024</t>
  </si>
  <si>
    <t xml:space="preserve">RAFAEL  CARRASCO GONZALEZ </t>
  </si>
  <si>
    <t>001-1173963-7</t>
  </si>
  <si>
    <t>DR0851-2024</t>
  </si>
  <si>
    <t xml:space="preserve">FELIX MANUEL  MAÑON OZUNA </t>
  </si>
  <si>
    <t>001-1174701-0</t>
  </si>
  <si>
    <t>DR0853-2024</t>
  </si>
  <si>
    <t xml:space="preserve">ANDRES  GONZALEZ NOVAS </t>
  </si>
  <si>
    <t>001-1175917-1</t>
  </si>
  <si>
    <t>DR0852-2024</t>
  </si>
  <si>
    <t>VIRGILIO C. GOMEZ DE LOS SANTOS</t>
  </si>
  <si>
    <t>001-1173639-3</t>
  </si>
  <si>
    <t>DR0617-2024</t>
  </si>
  <si>
    <t>FRANCISCO ALFONSECA GARCIA</t>
  </si>
  <si>
    <t>001-1178310-6</t>
  </si>
  <si>
    <t>DR0618-2024</t>
  </si>
  <si>
    <t>JUAN CAMILO DE JESUS FERNANDEZ</t>
  </si>
  <si>
    <t>001-1178415-3</t>
  </si>
  <si>
    <t>DR0619-2024</t>
  </si>
  <si>
    <t xml:space="preserve">VICTOR CIPRIANO ENCARNACION MARIANO </t>
  </si>
  <si>
    <t>079-0009395-1</t>
  </si>
  <si>
    <t>DR0672-2024</t>
  </si>
  <si>
    <t>JAVIER FRANCISCO ROSARIO CARRASCO</t>
  </si>
  <si>
    <t>001-1174945-3</t>
  </si>
  <si>
    <t>DR0854-2024</t>
  </si>
  <si>
    <t xml:space="preserve">LENIN ALEXANDER MENA RAMOS </t>
  </si>
  <si>
    <t>001-1784595-8</t>
  </si>
  <si>
    <t>DR0714-2024</t>
  </si>
  <si>
    <t>MATILDE CUEVAS BELTRE</t>
  </si>
  <si>
    <t>001-1173505-6</t>
  </si>
  <si>
    <t>DR0816-2024</t>
  </si>
  <si>
    <t xml:space="preserve">NATIVIDAD DE JESUS GURIDY </t>
  </si>
  <si>
    <t>001-1175817-3</t>
  </si>
  <si>
    <t>DR0671-2024</t>
  </si>
  <si>
    <t xml:space="preserve">MERALDO TEJEDA CONCEPCION </t>
  </si>
  <si>
    <t>001-1176502-0</t>
  </si>
  <si>
    <t>DR0715-2024</t>
  </si>
  <si>
    <t xml:space="preserve">JOHANY MARIBEL.  SANCHEZ HENRIQUEZ </t>
  </si>
  <si>
    <t>001-1173311-9</t>
  </si>
  <si>
    <t>POST-OPERATORIO DE RESECCION DE MOE DISCAL; LESION MODULAR INCOMPLETA DISCOPATIA</t>
  </si>
  <si>
    <t>DR0814-2024</t>
  </si>
  <si>
    <t>CAPITAN</t>
  </si>
  <si>
    <t>LUIS ANTONIO TORRES VARGAS</t>
  </si>
  <si>
    <t>001-1173956-1</t>
  </si>
  <si>
    <t>DR0716-2024</t>
  </si>
  <si>
    <t>ROSADELA BAUTISTA NOVA</t>
  </si>
  <si>
    <t>001-1174063-5</t>
  </si>
  <si>
    <t>DR0717-2024</t>
  </si>
  <si>
    <t xml:space="preserve">DANIEL ANTONIO ORTEGA VILLAR </t>
  </si>
  <si>
    <t>001-1173744-1</t>
  </si>
  <si>
    <t>DR0669-2024</t>
  </si>
  <si>
    <t xml:space="preserve">ANDRES  SIRENA SANTANA </t>
  </si>
  <si>
    <t>001-1177454-3</t>
  </si>
  <si>
    <t>DR0670-2024</t>
  </si>
  <si>
    <t>FREDDY LEONER SANCHEZ SANCHEZ</t>
  </si>
  <si>
    <t>001-1175879-3</t>
  </si>
  <si>
    <t>DR0718-2024</t>
  </si>
  <si>
    <t>MARTIRES BATISTA DIAZ</t>
  </si>
  <si>
    <t>001-1173100-6</t>
  </si>
  <si>
    <t>DR0719-2024</t>
  </si>
  <si>
    <t xml:space="preserve">EDDY ANTONIO  PAULINO GOMEZ </t>
  </si>
  <si>
    <t>097-0017172-2</t>
  </si>
  <si>
    <t>DR0720-2024</t>
  </si>
  <si>
    <t xml:space="preserve">MARLEN RAFAELA GIL BONIFACIO </t>
  </si>
  <si>
    <t>008-0021706-9</t>
  </si>
  <si>
    <t>DR0721-2024</t>
  </si>
  <si>
    <t>DIOGENES RAMON MARTINEZ ALMONTE</t>
  </si>
  <si>
    <t>034-0042241-0</t>
  </si>
  <si>
    <t>DR0722-2024</t>
  </si>
  <si>
    <t>DANIEL IPRAEL BERROA</t>
  </si>
  <si>
    <t>001-1386855-8</t>
  </si>
  <si>
    <t>DR0723-2024</t>
  </si>
  <si>
    <t>GEOVANNY BLANCO GENAO</t>
  </si>
  <si>
    <t>001-0250767-0</t>
  </si>
  <si>
    <t>DR0668-2024</t>
  </si>
  <si>
    <t>FABIO ALBERTO ROMERO CUEVAS</t>
  </si>
  <si>
    <t>021-0006918-2</t>
  </si>
  <si>
    <t>DR0724-2024</t>
  </si>
  <si>
    <t xml:space="preserve">BALENTIN ERNESTO  DUVERGES PENA </t>
  </si>
  <si>
    <t>073-0013350-6</t>
  </si>
  <si>
    <t>DR0821-2024</t>
  </si>
  <si>
    <t>SANTOS RAMIREZ DE LOS SANTOS</t>
  </si>
  <si>
    <t>001-1177055-8</t>
  </si>
  <si>
    <t>DR0725-2024</t>
  </si>
  <si>
    <t xml:space="preserve">HAROLD A.  MERCEDES SANCHEZ </t>
  </si>
  <si>
    <t>001-1191461-0</t>
  </si>
  <si>
    <t>DR0824-2024</t>
  </si>
  <si>
    <t xml:space="preserve">JACINTA  GOMEZ VALDEZ </t>
  </si>
  <si>
    <t>001-0830133-4</t>
  </si>
  <si>
    <t>DR0860-2024</t>
  </si>
  <si>
    <t xml:space="preserve">SALVADOR ALBERTO SUERO MOLINA </t>
  </si>
  <si>
    <t>001-1177561-5</t>
  </si>
  <si>
    <t>DR0726-2024</t>
  </si>
  <si>
    <t>JUDITH MARINA TAVAREZ JAQUEZ</t>
  </si>
  <si>
    <t>001-1140960-3</t>
  </si>
  <si>
    <t>DR0627-2024</t>
  </si>
  <si>
    <t>CIRILO CONCEPCION SABINO</t>
  </si>
  <si>
    <t>001-1177043-4</t>
  </si>
  <si>
    <t>DR0628-2024</t>
  </si>
  <si>
    <t xml:space="preserve">LUCRECIA  BELEN HERNANDEZ </t>
  </si>
  <si>
    <t>001-1174677-2</t>
  </si>
  <si>
    <t>DR0629-2024</t>
  </si>
  <si>
    <t xml:space="preserve">MARTIN DE JESUS ALBA FERIZ </t>
  </si>
  <si>
    <t>001-1176424-7</t>
  </si>
  <si>
    <t>DR0727-2024</t>
  </si>
  <si>
    <t xml:space="preserve">CRISTIAN MIGUEL  PEREZ PINEDA </t>
  </si>
  <si>
    <t>001-1177432-9</t>
  </si>
  <si>
    <t>DR0630-2024</t>
  </si>
  <si>
    <t>ROBERTO GENAO DIAZ</t>
  </si>
  <si>
    <t>001-1178003-7</t>
  </si>
  <si>
    <t>DR0631-2024</t>
  </si>
  <si>
    <t>JUAN ABAD</t>
  </si>
  <si>
    <t>001-1174147-6</t>
  </si>
  <si>
    <t>DR0632-2024</t>
  </si>
  <si>
    <t>PASCUAL SANTOS PITER</t>
  </si>
  <si>
    <t>001-1175965-0</t>
  </si>
  <si>
    <t>DR0633-2024</t>
  </si>
  <si>
    <t>JUDITH M. GOMEZ CAMACHO</t>
  </si>
  <si>
    <t>001-0801101-6</t>
  </si>
  <si>
    <t>DR0728-2024</t>
  </si>
  <si>
    <t>RAMON ANDRES PUELLO DISLA</t>
  </si>
  <si>
    <t>001-1269555-6</t>
  </si>
  <si>
    <t>DR0634-2024</t>
  </si>
  <si>
    <t>ROMULO CASILLA FERMIN</t>
  </si>
  <si>
    <t>001-0924889-8</t>
  </si>
  <si>
    <t>DR0635-2024</t>
  </si>
  <si>
    <t>FRAY LUIS MEDINA BATISTA</t>
  </si>
  <si>
    <t>001-1375901-3</t>
  </si>
  <si>
    <t>DR0756-2024</t>
  </si>
  <si>
    <t>JUAN YSIDRO VIDAL BRITO</t>
  </si>
  <si>
    <t>008-0001939-0</t>
  </si>
  <si>
    <t>DR0363.24</t>
  </si>
  <si>
    <t>GREGORIO JOSE REGALADO MESSON</t>
  </si>
  <si>
    <t>049-0050859-1</t>
  </si>
  <si>
    <t>DR0791-2024</t>
  </si>
  <si>
    <t>ROBERT NUÑEZ DOMINGUEZ</t>
  </si>
  <si>
    <t>071-0045665-1</t>
  </si>
  <si>
    <t>DR0637-2024</t>
  </si>
  <si>
    <t xml:space="preserve">RUBEN DARIO LOPEZ DE LOS SANTOS </t>
  </si>
  <si>
    <t>004-0017796-0</t>
  </si>
  <si>
    <t>DR0759-2024</t>
  </si>
  <si>
    <t xml:space="preserve">JOAN A. ARIAS GOMEZ </t>
  </si>
  <si>
    <t>001-1661005-6</t>
  </si>
  <si>
    <t>DR0638-2024</t>
  </si>
  <si>
    <t>GERALDO DE JESUS</t>
  </si>
  <si>
    <t>001-0982879-8</t>
  </si>
  <si>
    <t>DR0758-2024</t>
  </si>
  <si>
    <t>ADRIANO FELIPE DE JESUS ROJAS</t>
  </si>
  <si>
    <t>001-1400506-9</t>
  </si>
  <si>
    <t>DR0762-2024</t>
  </si>
  <si>
    <t>JOSE DIAZ DE LA ROSA</t>
  </si>
  <si>
    <t>005-0030813-5</t>
  </si>
  <si>
    <t>DR0757-2024</t>
  </si>
  <si>
    <t>ERIC DAMIAN DIAZ BURGOS</t>
  </si>
  <si>
    <t>001-1724894-8</t>
  </si>
  <si>
    <t>DR0761-2024</t>
  </si>
  <si>
    <t>RAFAEL ANTONIO SEGURA FLORIAN</t>
  </si>
  <si>
    <t>001-1174897-6</t>
  </si>
  <si>
    <t>DR0760-2024</t>
  </si>
  <si>
    <t>JUAN ANT. ACOSTA ALCANTARA</t>
  </si>
  <si>
    <t>001-1176679-6</t>
  </si>
  <si>
    <t>DR0667-2024</t>
  </si>
  <si>
    <t xml:space="preserve">ENELVIDO GONZALEZ </t>
  </si>
  <si>
    <t>004-0016382-0</t>
  </si>
  <si>
    <t>NO UTILIABLE</t>
  </si>
  <si>
    <t>DR0763-2024</t>
  </si>
  <si>
    <t>JUAN O. PEGUERO MERCEDES</t>
  </si>
  <si>
    <t>027-0002362-1</t>
  </si>
  <si>
    <t>DR0647-2024</t>
  </si>
  <si>
    <t>GIVANNA JUSTINIANA TEJADA FLORES</t>
  </si>
  <si>
    <t>001-1313722-8</t>
  </si>
  <si>
    <t>DR0648-2024</t>
  </si>
  <si>
    <t xml:space="preserve">MANUEL E. DE JESUS GARCES CUEVAS </t>
  </si>
  <si>
    <t>001-1166621-0</t>
  </si>
  <si>
    <t>DR0765-2024</t>
  </si>
  <si>
    <t>KELYN CUEVAS DE LOS SANTOS</t>
  </si>
  <si>
    <t>019-0013511-0</t>
  </si>
  <si>
    <t>DR0764-2024</t>
  </si>
  <si>
    <t>buscar exp.</t>
  </si>
  <si>
    <t>JOSE RAFAEL TAVAREZ PADILLA</t>
  </si>
  <si>
    <t>037-0074978-5</t>
  </si>
  <si>
    <t>DR0649-2024</t>
  </si>
  <si>
    <t>JOSUE VENTURA TOLLINCHI</t>
  </si>
  <si>
    <t>001-0922509-4</t>
  </si>
  <si>
    <t>DR0786-2024</t>
  </si>
  <si>
    <t>ROBINSON MARIÑEZ SOTO</t>
  </si>
  <si>
    <t>011-0024683-2</t>
  </si>
  <si>
    <t>DR0788-2024</t>
  </si>
  <si>
    <t>ANDRY ALCANTARA MERAN</t>
  </si>
  <si>
    <t>011-0031568-6</t>
  </si>
  <si>
    <t>DR0650-2024</t>
  </si>
  <si>
    <t>DALMA IRIS VALENZUELA ALCANTARA</t>
  </si>
  <si>
    <t>001-1176433-8</t>
  </si>
  <si>
    <t>DR0783-2024</t>
  </si>
  <si>
    <t>CESAR ALBERTO TAVERAS CACERES</t>
  </si>
  <si>
    <t>054-0006284-9</t>
  </si>
  <si>
    <t>DR0790-2024</t>
  </si>
  <si>
    <t>ROBERTO FRANKLIN GENAO GARCIA</t>
  </si>
  <si>
    <t>090-0005317-4</t>
  </si>
  <si>
    <t>DR0651-2024</t>
  </si>
  <si>
    <t>RAFAEL JAVIER</t>
  </si>
  <si>
    <t>001-1169189-5</t>
  </si>
  <si>
    <t>DR0652-2024</t>
  </si>
  <si>
    <t xml:space="preserve">EDMILLER RAFAEL  HIDALGO GONZALEZ </t>
  </si>
  <si>
    <t>001-1651664-2</t>
  </si>
  <si>
    <t>DR0789-2024</t>
  </si>
  <si>
    <t>JUAN REYES</t>
  </si>
  <si>
    <t>027-0034248-4</t>
  </si>
  <si>
    <t>DR0653-2024</t>
  </si>
  <si>
    <t>RAUL RAMON PONCIANO SANTOS</t>
  </si>
  <si>
    <t>008-0023479-1</t>
  </si>
  <si>
    <t>DR0774-2024</t>
  </si>
  <si>
    <t xml:space="preserve">OSCAR W. DE LA ROSA MADE </t>
  </si>
  <si>
    <t>016-0014405-7</t>
  </si>
  <si>
    <t>DR0779-2024</t>
  </si>
  <si>
    <t>LUIS  DIAZ SANTANA</t>
  </si>
  <si>
    <t>001-1637804-3</t>
  </si>
  <si>
    <t>DR0778-2024</t>
  </si>
  <si>
    <t>OTILIO SENCION MATOS</t>
  </si>
  <si>
    <t>010-0033675-8</t>
  </si>
  <si>
    <t>DR0777-2024</t>
  </si>
  <si>
    <t>SARGENTO MAYOR</t>
  </si>
  <si>
    <t>DOMINGO KING MARTE</t>
  </si>
  <si>
    <t>001-1330640-1</t>
  </si>
  <si>
    <t>DR0655-2024</t>
  </si>
  <si>
    <t>JOSE L. VARONA MARTINEZ</t>
  </si>
  <si>
    <t>001-1272258-2</t>
  </si>
  <si>
    <t>DR0822-2024</t>
  </si>
  <si>
    <t>JUAN ADON SORIANO</t>
  </si>
  <si>
    <t>001-0591857-7</t>
  </si>
  <si>
    <t>DR0654-2024</t>
  </si>
  <si>
    <t>JACQUELINE M. PANTALEON MENA</t>
  </si>
  <si>
    <t>001-1163166-9</t>
  </si>
  <si>
    <t>DR0656-2024</t>
  </si>
  <si>
    <t>FELICIA ALT. MERCEDES PEREZ</t>
  </si>
  <si>
    <t>001-0633053-3</t>
  </si>
  <si>
    <t>DR0657-2024</t>
  </si>
  <si>
    <t xml:space="preserve">VIRGILIO GUILLEN </t>
  </si>
  <si>
    <t>001-0603442-4</t>
  </si>
  <si>
    <t>DR0658-2024</t>
  </si>
  <si>
    <t xml:space="preserve">ANDREA MIREYA MENDEZ </t>
  </si>
  <si>
    <t>001-0633037-6</t>
  </si>
  <si>
    <t>POR RAZONES DE EDAD</t>
  </si>
  <si>
    <t>DR0659-2024</t>
  </si>
  <si>
    <t>EDAD Y LIMITE MAXIMO DE EDAD</t>
  </si>
  <si>
    <t xml:space="preserve">TEOFILO GARCIA GARCIA </t>
  </si>
  <si>
    <t>097-0014334-1</t>
  </si>
  <si>
    <t>DR0794-2024</t>
  </si>
  <si>
    <t>pedir cert. Tiempo</t>
  </si>
  <si>
    <t xml:space="preserve">LUISA YSABEL SANTANA </t>
  </si>
  <si>
    <t>001-0633801-5</t>
  </si>
  <si>
    <t>DR0662-2024</t>
  </si>
  <si>
    <t xml:space="preserve">YANETT ALTAGRACIA REYES BAEZ </t>
  </si>
  <si>
    <t>001-0801684-1</t>
  </si>
  <si>
    <t>DR0770-2024</t>
  </si>
  <si>
    <t xml:space="preserve">FERMINA  MARTE PEGUERO </t>
  </si>
  <si>
    <t>001-0632359-5</t>
  </si>
  <si>
    <t>DR0769-2024</t>
  </si>
  <si>
    <t>PABLO CANO SANTANA</t>
  </si>
  <si>
    <t>037-0025962-9</t>
  </si>
  <si>
    <t>DR0768-2024</t>
  </si>
  <si>
    <t>FRANCISCA CONRADO</t>
  </si>
  <si>
    <t>001-0632730-7</t>
  </si>
  <si>
    <t>DR0663-2025</t>
  </si>
  <si>
    <t>RAMON CEFERINO SOSA</t>
  </si>
  <si>
    <t>001-0198464-9</t>
  </si>
  <si>
    <t>DR0664-2024</t>
  </si>
  <si>
    <t>JUAN BIENVENIDO TORRES</t>
  </si>
  <si>
    <t>001-0598856-2</t>
  </si>
  <si>
    <t>DR0665-2024</t>
  </si>
  <si>
    <t>GUILLERMO CALZADO</t>
  </si>
  <si>
    <t>001-0632657-2</t>
  </si>
  <si>
    <t>DR0771-2024</t>
  </si>
  <si>
    <t>BIENVENIDO REYNOSO GARCÍA</t>
  </si>
  <si>
    <t>001-0265698-0</t>
  </si>
  <si>
    <t>DR0793-2024</t>
  </si>
  <si>
    <t xml:space="preserve">JULIO CESAR  NUÑEZ ENCARNACION </t>
  </si>
  <si>
    <t>001-1253544-8</t>
  </si>
  <si>
    <t>DR0817-2024</t>
  </si>
  <si>
    <t>SONIA ROSARIO VELOZ</t>
  </si>
  <si>
    <t>097-0015946-1</t>
  </si>
  <si>
    <t>DR0767-2024</t>
  </si>
  <si>
    <t>MARIA ALT. MEREJO DE ROJAS</t>
  </si>
  <si>
    <t>001-0633582-1</t>
  </si>
  <si>
    <t>DR0666-2024</t>
  </si>
  <si>
    <t xml:space="preserve">MARTIRES  JAVIER </t>
  </si>
  <si>
    <t>001-1002821-4</t>
  </si>
  <si>
    <t>DR0820-2024</t>
  </si>
  <si>
    <t>MARIA EDUVIGES DE LA ALTA. PEREZ NATERA</t>
  </si>
  <si>
    <t>001-0913583-0</t>
  </si>
  <si>
    <t>DR0795-2024</t>
  </si>
  <si>
    <t>JUAN MANUEL RAMON ORTEGA VERGES</t>
  </si>
  <si>
    <t>001-0653919-0</t>
  </si>
  <si>
    <t>DR0796-2024</t>
  </si>
  <si>
    <t xml:space="preserve">JUAN FCO.  VIZCAINO SEPTIMO </t>
  </si>
  <si>
    <t>001-0597985-0</t>
  </si>
  <si>
    <t>CANCER DE PROSTATA</t>
  </si>
  <si>
    <t>DR0863-2024</t>
  </si>
  <si>
    <t>MINISTERIO DE DEFENSA</t>
  </si>
  <si>
    <t>LUIS ROBERTO DE JESUS ROMERO MEREJO</t>
  </si>
  <si>
    <t>001-0069552-7</t>
  </si>
  <si>
    <t>DR0731-2024</t>
  </si>
  <si>
    <t>CARMEN LUISA MARTINEZ</t>
  </si>
  <si>
    <t>031-0047261-6</t>
  </si>
  <si>
    <t>DR0741-2024</t>
  </si>
  <si>
    <t>MARIA HEREDIA DE JESUS</t>
  </si>
  <si>
    <t>001-0617546-6</t>
  </si>
  <si>
    <t>DR0732-2024</t>
  </si>
  <si>
    <t xml:space="preserve">LUCINDA DE LOS SANTOS </t>
  </si>
  <si>
    <t>001-0632039-3</t>
  </si>
  <si>
    <t>DR0733-2024</t>
  </si>
  <si>
    <t>ADELIZA BELTRE RAMIREZ</t>
  </si>
  <si>
    <t>001-0679835-8</t>
  </si>
  <si>
    <t>DR0734-2024</t>
  </si>
  <si>
    <t>MARIA MAGDALENA ALCANTARA</t>
  </si>
  <si>
    <t>001--0753503-1</t>
  </si>
  <si>
    <t>DR0735-2024</t>
  </si>
  <si>
    <t>AVELIDIA  TERRERO  SENA</t>
  </si>
  <si>
    <t>001-1167821-5</t>
  </si>
  <si>
    <t>DR0736-2024</t>
  </si>
  <si>
    <t>ADINA DE  JESUS DE HOLGUIN</t>
  </si>
  <si>
    <t>001-0830206-8</t>
  </si>
  <si>
    <t>DR0737-2024</t>
  </si>
  <si>
    <t>MERIDA CESARINA HERASME MONTAS</t>
  </si>
  <si>
    <t>002-0076502-2</t>
  </si>
  <si>
    <t>DR0738-2024</t>
  </si>
  <si>
    <t>DAISY MARIA GUZMAN  LOPEZ</t>
  </si>
  <si>
    <t>001-0576821-2</t>
  </si>
  <si>
    <t>DR0739-2024</t>
  </si>
  <si>
    <t>AIDA  ERNESTINA ECHAVARRIA  MOTA</t>
  </si>
  <si>
    <t>027-0029966-8</t>
  </si>
  <si>
    <t>DR0811-2024</t>
  </si>
  <si>
    <t>RAFAEL QUEZADA  LENDERBOL</t>
  </si>
  <si>
    <t>001-0527892-3</t>
  </si>
  <si>
    <t>DR0813-2024</t>
  </si>
  <si>
    <t>ZENEIDA BARSABAS CEBALLOS  MARTE</t>
  </si>
  <si>
    <t>001-0243932-0</t>
  </si>
  <si>
    <t>DR0812-2024</t>
  </si>
  <si>
    <t>ADELA RAMIREZ JORGE</t>
  </si>
  <si>
    <t>001-0564632-7</t>
  </si>
  <si>
    <t>DR0740-2024</t>
  </si>
  <si>
    <t>EUCEBIA MORETA</t>
  </si>
  <si>
    <t>018-0034331-9</t>
  </si>
  <si>
    <t>DR0818-2024</t>
  </si>
  <si>
    <t>SERGIO  F. MORETA  MARMOLEJOS</t>
  </si>
  <si>
    <t>080-0002074-6</t>
  </si>
  <si>
    <t>CANCER DE PRSTATA</t>
  </si>
  <si>
    <t>DR0866-2024</t>
  </si>
  <si>
    <t>FEDERICO  MONTAN  NUÑEZ</t>
  </si>
  <si>
    <t>039-0011879-9</t>
  </si>
  <si>
    <t>DR0872-2024</t>
  </si>
  <si>
    <t>MANUEL  D. FELIZ  CARRASCO</t>
  </si>
  <si>
    <t>001-1155711-2</t>
  </si>
  <si>
    <t>PROTRUSION DISCAL CENTRAL L4-L5 CON ESTENOSIS FOMAMINAL</t>
  </si>
  <si>
    <t>DR0877-2024</t>
  </si>
  <si>
    <t xml:space="preserve">DOMINGO  EMILIANO SANCHEZ </t>
  </si>
  <si>
    <t>001-0787924-9</t>
  </si>
  <si>
    <t>SINDROME DE DEFICIT DE FUNCIONES MENTALES SUPERIRORES; SINDROM,E DE DEFICIT PIRAMIDAL IZQUIERDO; TUMOR CEREBRAL DERECHO CON EDEMA CEREBRAL</t>
  </si>
  <si>
    <t>DR0867-2024</t>
  </si>
  <si>
    <t>DEPARTAMENTO NACIONAL DE INVENTIGACIONES (DNI)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</si>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</sst>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D$&quot;#,##0.00"/>
    <numFmt numFmtId="165" formatCode="[$-1C0A]d&quot; de &quot;mmmm&quot; de &quot;yyyy;@"/>
    <numFmt numFmtId="166" formatCode="_-* #,##0.00_-;\-* #,##0.00_-;_-* &quot;-&quot;??_-;_-@_-"/>
    <numFmt numFmtId="167" formatCode="0.0%"/>
    <numFmt numFmtId="168" formatCode="000\-0000000\-0"/>
    <numFmt numFmtId="169" formatCode="#,##0.00;[Red]#,##0.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w Cen MT"/>
      <family val="2"/>
    </font>
    <font>
      <sz val="10"/>
      <color indexed="8"/>
      <name val="Times New Roman"/>
      <family val="1"/>
    </font>
    <font>
      <sz val="11"/>
      <color indexed="8"/>
      <name val="Tw Cen MT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1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7" fillId="0" borderId="0"/>
  </cellStyleXfs>
  <cellXfs count="116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/>
    <xf numFmtId="0" fontId="6" fillId="0" borderId="4" xfId="0" applyFont="1" applyFill="1" applyBorder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/>
    <xf numFmtId="0" fontId="7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16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65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9" fontId="11" fillId="0" borderId="4" xfId="2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164" fontId="11" fillId="0" borderId="4" xfId="3" applyNumberFormat="1" applyFont="1" applyFill="1" applyBorder="1" applyAlignment="1">
      <alignment horizontal="center" vertical="center"/>
    </xf>
    <xf numFmtId="14" fontId="11" fillId="0" borderId="4" xfId="1" applyNumberFormat="1" applyFont="1" applyFill="1" applyBorder="1" applyAlignment="1">
      <alignment horizontal="center" vertical="center" wrapText="1"/>
    </xf>
    <xf numFmtId="14" fontId="11" fillId="0" borderId="4" xfId="1" applyNumberFormat="1" applyFont="1" applyFill="1" applyBorder="1" applyAlignment="1">
      <alignment vertical="center" wrapText="1"/>
    </xf>
    <xf numFmtId="0" fontId="2" fillId="0" borderId="0" xfId="0" applyFont="1" applyFill="1"/>
    <xf numFmtId="0" fontId="11" fillId="4" borderId="4" xfId="1" applyFont="1" applyFill="1" applyBorder="1" applyAlignment="1">
      <alignment vertical="center" wrapText="1"/>
    </xf>
    <xf numFmtId="0" fontId="11" fillId="5" borderId="4" xfId="1" applyFont="1" applyFill="1" applyBorder="1" applyAlignment="1">
      <alignment vertical="center" wrapText="1"/>
    </xf>
    <xf numFmtId="0" fontId="11" fillId="0" borderId="0" xfId="1" applyFont="1" applyFill="1" applyAlignment="1">
      <alignment vertical="center" wrapText="1"/>
    </xf>
    <xf numFmtId="167" fontId="11" fillId="0" borderId="4" xfId="2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vertical="center" wrapText="1"/>
    </xf>
    <xf numFmtId="0" fontId="2" fillId="6" borderId="0" xfId="0" applyFont="1" applyFill="1"/>
    <xf numFmtId="0" fontId="6" fillId="7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168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9" fillId="0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14" fontId="9" fillId="7" borderId="0" xfId="0" applyNumberFormat="1" applyFont="1" applyFill="1" applyAlignment="1" applyProtection="1">
      <alignment horizontal="center" vertical="center" wrapText="1"/>
      <protection locked="0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165" fontId="7" fillId="7" borderId="0" xfId="0" applyNumberFormat="1" applyFont="1" applyFill="1" applyAlignment="1" applyProtection="1">
      <alignment horizontal="left" vertical="center" wrapText="1"/>
      <protection locked="0"/>
    </xf>
    <xf numFmtId="14" fontId="7" fillId="7" borderId="0" xfId="0" applyNumberFormat="1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left" vertical="center"/>
      <protection locked="0"/>
    </xf>
    <xf numFmtId="0" fontId="8" fillId="7" borderId="0" xfId="0" applyFont="1" applyFill="1" applyAlignment="1" applyProtection="1">
      <alignment horizontal="left" vertical="center"/>
      <protection locked="0"/>
    </xf>
    <xf numFmtId="0" fontId="16" fillId="0" borderId="4" xfId="1" applyFont="1" applyFill="1" applyBorder="1" applyAlignment="1">
      <alignment vertical="center" wrapText="1"/>
    </xf>
    <xf numFmtId="14" fontId="2" fillId="0" borderId="0" xfId="0" applyNumberFormat="1" applyFont="1" applyFill="1"/>
    <xf numFmtId="0" fontId="14" fillId="5" borderId="4" xfId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9" fontId="9" fillId="0" borderId="4" xfId="0" applyNumberFormat="1" applyFont="1" applyFill="1" applyBorder="1" applyAlignment="1" applyProtection="1">
      <alignment horizontal="center" vertical="center"/>
      <protection locked="0"/>
    </xf>
    <xf numFmtId="169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8" fillId="9" borderId="0" xfId="4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164" fontId="18" fillId="9" borderId="0" xfId="0" applyNumberFormat="1" applyFont="1" applyFill="1" applyBorder="1" applyAlignment="1">
      <alignment horizontal="center" vertical="center" wrapText="1"/>
    </xf>
    <xf numFmtId="10" fontId="18" fillId="9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164" fontId="11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4" applyFont="1" applyAlignment="1">
      <alignment horizontal="center" vertical="center"/>
    </xf>
    <xf numFmtId="164" fontId="18" fillId="0" borderId="0" xfId="4" applyNumberFormat="1" applyFont="1" applyAlignment="1">
      <alignment horizontal="center" vertical="center"/>
    </xf>
    <xf numFmtId="10" fontId="18" fillId="0" borderId="0" xfId="4" applyNumberFormat="1" applyFont="1" applyAlignment="1">
      <alignment horizontal="center" vertical="center"/>
    </xf>
    <xf numFmtId="0" fontId="20" fillId="0" borderId="0" xfId="4" applyFont="1" applyBorder="1" applyAlignment="1">
      <alignment horizontal="left" vertic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0" xfId="4" applyFont="1" applyFill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right" vertical="center" wrapText="1"/>
      <protection locked="0"/>
    </xf>
    <xf numFmtId="0" fontId="7" fillId="2" borderId="8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horizontal="right" vertical="center" wrapText="1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5">
    <cellStyle name="Millares 2 2" xfId="3"/>
    <cellStyle name="Normal" xfId="0" builtinId="0"/>
    <cellStyle name="Normal 2" xfId="4"/>
    <cellStyle name="Normal 2 2" xfId="1"/>
    <cellStyle name="Porcentaje 2" xfId="2"/>
  </cellStyles>
  <dxfs count="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238</xdr:row>
      <xdr:rowOff>0</xdr:rowOff>
    </xdr:from>
    <xdr:to>
      <xdr:col>9</xdr:col>
      <xdr:colOff>27672</xdr:colOff>
      <xdr:row>238</xdr:row>
      <xdr:rowOff>8932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1260157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9</xdr:col>
      <xdr:colOff>27672</xdr:colOff>
      <xdr:row>238</xdr:row>
      <xdr:rowOff>8932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12601575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4" name="215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2</xdr:col>
      <xdr:colOff>1180478</xdr:colOff>
      <xdr:row>358</xdr:row>
      <xdr:rowOff>439172</xdr:rowOff>
    </xdr:to>
    <xdr:pic>
      <xdr:nvPicPr>
        <xdr:cNvPr id="5" name="215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1900175"/>
          <a:ext cx="1180478" cy="1172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2</xdr:col>
      <xdr:colOff>1180478</xdr:colOff>
      <xdr:row>358</xdr:row>
      <xdr:rowOff>439171</xdr:rowOff>
    </xdr:to>
    <xdr:pic>
      <xdr:nvPicPr>
        <xdr:cNvPr id="6" name="215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1900175"/>
          <a:ext cx="1180478" cy="1172596"/>
        </a:xfrm>
        <a:prstGeom prst="rect">
          <a:avLst/>
        </a:prstGeom>
      </xdr:spPr>
    </xdr:pic>
    <xdr:clientData/>
  </xdr:twoCellAnchor>
  <xdr:twoCellAnchor editAs="oneCell">
    <xdr:from>
      <xdr:col>1</xdr:col>
      <xdr:colOff>230910</xdr:colOff>
      <xdr:row>355</xdr:row>
      <xdr:rowOff>0</xdr:rowOff>
    </xdr:from>
    <xdr:to>
      <xdr:col>2</xdr:col>
      <xdr:colOff>880341</xdr:colOff>
      <xdr:row>358</xdr:row>
      <xdr:rowOff>141875</xdr:rowOff>
    </xdr:to>
    <xdr:pic>
      <xdr:nvPicPr>
        <xdr:cNvPr id="7" name="216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91900175"/>
          <a:ext cx="880341" cy="875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8" name="222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9" name="223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0" name="223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1" name="223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0</xdr:colOff>
      <xdr:row>355</xdr:row>
      <xdr:rowOff>9525</xdr:rowOff>
    </xdr:to>
    <xdr:pic>
      <xdr:nvPicPr>
        <xdr:cNvPr id="12" name="223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19190017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303069</xdr:colOff>
      <xdr:row>377</xdr:row>
      <xdr:rowOff>0</xdr:rowOff>
    </xdr:from>
    <xdr:to>
      <xdr:col>2</xdr:col>
      <xdr:colOff>779318</xdr:colOff>
      <xdr:row>385</xdr:row>
      <xdr:rowOff>128775</xdr:rowOff>
    </xdr:to>
    <xdr:pic>
      <xdr:nvPicPr>
        <xdr:cNvPr id="13" name="218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203701650"/>
          <a:ext cx="779318" cy="7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377</xdr:row>
      <xdr:rowOff>0</xdr:rowOff>
    </xdr:from>
    <xdr:to>
      <xdr:col>9</xdr:col>
      <xdr:colOff>721591</xdr:colOff>
      <xdr:row>385</xdr:row>
      <xdr:rowOff>71049</xdr:rowOff>
    </xdr:to>
    <xdr:pic>
      <xdr:nvPicPr>
        <xdr:cNvPr id="14" name="222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203701650"/>
          <a:ext cx="721591" cy="718749"/>
        </a:xfrm>
        <a:prstGeom prst="rect">
          <a:avLst/>
        </a:prstGeom>
      </xdr:spPr>
    </xdr:pic>
    <xdr:clientData/>
  </xdr:twoCellAnchor>
  <xdr:twoCellAnchor editAs="oneCell">
    <xdr:from>
      <xdr:col>3</xdr:col>
      <xdr:colOff>54517</xdr:colOff>
      <xdr:row>0</xdr:row>
      <xdr:rowOff>120067</xdr:rowOff>
    </xdr:from>
    <xdr:to>
      <xdr:col>3</xdr:col>
      <xdr:colOff>1831730</xdr:colOff>
      <xdr:row>7</xdr:row>
      <xdr:rowOff>69497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xmlns="" id="{95D317AD-BF4B-4B68-96E0-111E04001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167" y="120067"/>
          <a:ext cx="1777213" cy="1082905"/>
        </a:xfrm>
        <a:prstGeom prst="rect">
          <a:avLst/>
        </a:prstGeom>
      </xdr:spPr>
    </xdr:pic>
    <xdr:clientData/>
  </xdr:twoCellAnchor>
  <xdr:twoCellAnchor>
    <xdr:from>
      <xdr:col>5</xdr:col>
      <xdr:colOff>374365</xdr:colOff>
      <xdr:row>11</xdr:row>
      <xdr:rowOff>186915</xdr:rowOff>
    </xdr:from>
    <xdr:to>
      <xdr:col>7</xdr:col>
      <xdr:colOff>464440</xdr:colOff>
      <xdr:row>12</xdr:row>
      <xdr:rowOff>7681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xmlns="" id="{E802D2C6-DE5D-425A-8B2B-89B2DF860DB0}"/>
            </a:ext>
          </a:extLst>
        </xdr:cNvPr>
        <xdr:cNvCxnSpPr/>
      </xdr:nvCxnSpPr>
      <xdr:spPr>
        <a:xfrm rot="10800000" flipH="1">
          <a:off x="5010150" y="2082390"/>
          <a:ext cx="0" cy="20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Users\retiro04\Desktop\CONTROL%20DE%20EXPEDIENTES%20VIUDAS-ACTUALIZAD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ROCESO"/>
      <sheetName val="SEPTIEMBRE"/>
      <sheetName val="TOTALES EN PROCESO"/>
      <sheetName val="GENERAL PLENO"/>
      <sheetName val="ESTADISTICA GENERAL"/>
      <sheetName val="PARA NOMINA"/>
      <sheetName val="GENERAL DIARIO"/>
      <sheetName val="ABRIL 2021"/>
      <sheetName val="GENERAL ABRIL 2021"/>
      <sheetName val="Hoja3"/>
      <sheetName val="MAYO 2021"/>
      <sheetName val="GENERAL MAYO 2021"/>
      <sheetName val="ENVIADOS A NÓMINA"/>
      <sheetName val="ENERO 2021"/>
      <sheetName val="FEBRERO 2021"/>
      <sheetName val="GENERAL ENERO 2021"/>
      <sheetName val="DICIEMBRE 2020"/>
      <sheetName val="general DICIEMBRE"/>
      <sheetName val="MARZO 2021"/>
      <sheetName val="GENERAL FEBRERO 2021"/>
      <sheetName val="noviermbre 2020"/>
      <sheetName val="general NOVIEMBRE"/>
      <sheetName val="SEPTIEMBRE 2020"/>
      <sheetName val="NOVIEMBRE 2020"/>
      <sheetName val="PLENO JULIO0"/>
      <sheetName val="AUMENTO JULIO"/>
      <sheetName val="julio 2"/>
      <sheetName val="INVESTIGACION "/>
      <sheetName val="Hoja2"/>
      <sheetName val="PLENO (2)"/>
      <sheetName val="AUMENTO JUNIO"/>
    </sheetNames>
    <sheetDataSet>
      <sheetData sheetId="0" refreshError="1">
        <row r="54">
          <cell r="G54">
            <v>48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1"/>
  <sheetViews>
    <sheetView tabSelected="1" view="pageBreakPreview" zoomScale="65" zoomScaleNormal="90" zoomScaleSheetLayoutView="65" zoomScalePageLayoutView="60" workbookViewId="0">
      <selection activeCell="Q1" sqref="Q1:Q1048576"/>
    </sheetView>
  </sheetViews>
  <sheetFormatPr baseColWidth="10" defaultRowHeight="15" x14ac:dyDescent="0.25"/>
  <cols>
    <col min="1" max="1" width="7.140625" style="21" customWidth="1"/>
    <col min="2" max="2" width="1.7109375" style="21" hidden="1" customWidth="1"/>
    <col min="3" max="3" width="25.140625" style="21" customWidth="1"/>
    <col min="4" max="4" width="42.85546875" style="21" customWidth="1"/>
    <col min="5" max="5" width="14.85546875" style="21" hidden="1" customWidth="1"/>
    <col min="6" max="6" width="16.28515625" style="21" hidden="1" customWidth="1"/>
    <col min="7" max="7" width="7.7109375" style="21" hidden="1" customWidth="1"/>
    <col min="8" max="8" width="12.5703125" style="21" hidden="1" customWidth="1"/>
    <col min="9" max="9" width="14.28515625" style="21" hidden="1" customWidth="1"/>
    <col min="10" max="10" width="20.7109375" style="21" customWidth="1"/>
    <col min="11" max="11" width="16.28515625" style="21" hidden="1" customWidth="1"/>
    <col min="12" max="12" width="15.140625" style="21" hidden="1" customWidth="1"/>
    <col min="13" max="13" width="21" style="21" hidden="1" customWidth="1"/>
    <col min="14" max="14" width="25.5703125" style="21" hidden="1" customWidth="1"/>
    <col min="15" max="15" width="18.85546875" style="21" hidden="1" customWidth="1"/>
    <col min="16" max="16" width="23.85546875" style="21" hidden="1" customWidth="1"/>
    <col min="17" max="17" width="26.140625" style="21" hidden="1" customWidth="1"/>
    <col min="18" max="18" width="36.28515625" style="21" hidden="1" customWidth="1"/>
    <col min="19" max="20" width="11.42578125" style="21" hidden="1" customWidth="1"/>
    <col min="21" max="21" width="18.5703125" style="21" hidden="1" customWidth="1"/>
    <col min="22" max="22" width="21.42578125" style="21" hidden="1" customWidth="1"/>
    <col min="23" max="26" width="11.42578125" style="21" hidden="1" customWidth="1"/>
    <col min="27" max="27" width="5.28515625" style="21" hidden="1" customWidth="1"/>
    <col min="28" max="28" width="6.140625" style="21" hidden="1" customWidth="1"/>
    <col min="29" max="29" width="4.28515625" style="21" hidden="1" customWidth="1"/>
    <col min="30" max="41" width="11.42578125" style="21" hidden="1" customWidth="1"/>
    <col min="42" max="48" width="11.42578125" style="21" customWidth="1"/>
    <col min="49" max="49" width="11.42578125" style="21"/>
    <col min="50" max="50" width="13" style="21" bestFit="1" customWidth="1"/>
    <col min="51" max="16384" width="11.42578125" style="21"/>
  </cols>
  <sheetData>
    <row r="1" spans="1:17" s="1" customFormat="1" ht="12.75" x14ac:dyDescent="0.2"/>
    <row r="2" spans="1:17" s="1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12.75" x14ac:dyDescent="0.2"/>
    <row r="5" spans="1:17" s="1" customFormat="1" ht="12.75" x14ac:dyDescent="0.2"/>
    <row r="6" spans="1:17" s="1" customFormat="1" ht="12.75" x14ac:dyDescent="0.2"/>
    <row r="7" spans="1:17" s="1" customFormat="1" ht="12.75" x14ac:dyDescent="0.2"/>
    <row r="8" spans="1:17" s="1" customFormat="1" ht="12.75" x14ac:dyDescent="0.2"/>
    <row r="9" spans="1:17" s="3" customFormat="1" ht="15.75" x14ac:dyDescent="0.25">
      <c r="A9" s="112" t="s">
        <v>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7" s="3" customFormat="1" ht="15.75" x14ac:dyDescent="0.2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 s="3" customFormat="1" ht="15.75" x14ac:dyDescent="0.25">
      <c r="A11" s="112" t="s">
        <v>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s="3" customFormat="1" ht="15.75" x14ac:dyDescent="0.25">
      <c r="A12" s="112" t="s">
        <v>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 s="3" customFormat="1" ht="15.75" x14ac:dyDescent="0.25">
      <c r="A13" s="112" t="s">
        <v>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7" s="1" customFormat="1" ht="13.5" thickBot="1" x14ac:dyDescent="0.25"/>
    <row r="15" spans="1:17" s="6" customFormat="1" ht="68.25" customHeight="1" thickBot="1" x14ac:dyDescent="0.25">
      <c r="A15" s="113" t="s">
        <v>5</v>
      </c>
      <c r="B15" s="114"/>
      <c r="C15" s="114"/>
      <c r="D15" s="114"/>
      <c r="E15" s="114"/>
      <c r="F15" s="114"/>
      <c r="G15" s="114"/>
      <c r="H15" s="114"/>
      <c r="I15" s="114"/>
      <c r="J15" s="115"/>
      <c r="K15" s="4"/>
      <c r="L15" s="4"/>
      <c r="M15" s="4"/>
      <c r="N15" s="4"/>
      <c r="O15" s="4"/>
      <c r="P15" s="4"/>
      <c r="Q15" s="5"/>
    </row>
    <row r="17" spans="1:41" s="9" customFormat="1" x14ac:dyDescent="0.25">
      <c r="A17" s="101" t="s">
        <v>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7"/>
      <c r="L17" s="7"/>
      <c r="M17" s="7"/>
      <c r="N17" s="7"/>
      <c r="O17" s="7"/>
      <c r="P17" s="7"/>
      <c r="Q17" s="7"/>
      <c r="R17" s="7"/>
      <c r="S17" s="8"/>
      <c r="T17" s="8"/>
      <c r="Z17" s="10"/>
      <c r="AA17" s="10"/>
      <c r="AB17" s="10"/>
      <c r="AD17" s="11"/>
      <c r="AG17" s="12"/>
      <c r="AH17" s="102" t="s">
        <v>7</v>
      </c>
      <c r="AI17" s="102"/>
      <c r="AJ17" s="102"/>
      <c r="AL17" s="102" t="s">
        <v>8</v>
      </c>
      <c r="AM17" s="102"/>
      <c r="AN17" s="102"/>
    </row>
    <row r="18" spans="1:41" s="25" customFormat="1" ht="30" customHeight="1" x14ac:dyDescent="0.25">
      <c r="A18" s="13" t="s">
        <v>9</v>
      </c>
      <c r="B18" s="13" t="s">
        <v>10</v>
      </c>
      <c r="C18" s="14" t="s">
        <v>11</v>
      </c>
      <c r="D18" s="14" t="s">
        <v>12</v>
      </c>
      <c r="E18" s="13" t="s">
        <v>13</v>
      </c>
      <c r="F18" s="15" t="s">
        <v>14</v>
      </c>
      <c r="G18" s="15" t="s">
        <v>15</v>
      </c>
      <c r="H18" s="14" t="s">
        <v>16</v>
      </c>
      <c r="I18" s="16" t="s">
        <v>17</v>
      </c>
      <c r="J18" s="96" t="s">
        <v>18</v>
      </c>
      <c r="K18" s="97"/>
      <c r="L18" s="17" t="s">
        <v>19</v>
      </c>
      <c r="M18" s="18" t="s">
        <v>20</v>
      </c>
      <c r="N18" s="18" t="s">
        <v>21</v>
      </c>
      <c r="O18" s="18" t="s">
        <v>22</v>
      </c>
      <c r="P18" s="18" t="s">
        <v>22</v>
      </c>
      <c r="Q18" s="18" t="s">
        <v>23</v>
      </c>
      <c r="R18" s="18" t="s">
        <v>24</v>
      </c>
      <c r="S18" s="19" t="s">
        <v>25</v>
      </c>
      <c r="T18" s="19" t="s">
        <v>26</v>
      </c>
      <c r="U18" s="20" t="s">
        <v>27</v>
      </c>
      <c r="V18" s="14" t="s">
        <v>18</v>
      </c>
      <c r="W18" s="19" t="s">
        <v>25</v>
      </c>
      <c r="X18" s="19" t="s">
        <v>26</v>
      </c>
      <c r="Y18" s="19" t="s">
        <v>25</v>
      </c>
      <c r="Z18" s="19" t="s">
        <v>26</v>
      </c>
      <c r="AA18" s="21"/>
      <c r="AB18" s="21"/>
      <c r="AC18" s="22"/>
      <c r="AD18" s="19" t="s">
        <v>28</v>
      </c>
      <c r="AE18" s="19" t="s">
        <v>29</v>
      </c>
      <c r="AF18" s="19" t="s">
        <v>30</v>
      </c>
      <c r="AG18" s="23"/>
      <c r="AH18" s="24" t="s">
        <v>31</v>
      </c>
      <c r="AI18" s="24" t="s">
        <v>32</v>
      </c>
      <c r="AJ18" s="24" t="s">
        <v>33</v>
      </c>
      <c r="AK18" s="23"/>
      <c r="AL18" s="24" t="s">
        <v>31</v>
      </c>
      <c r="AM18" s="24" t="s">
        <v>32</v>
      </c>
      <c r="AN18" s="24" t="s">
        <v>34</v>
      </c>
    </row>
    <row r="19" spans="1:41" s="1" customFormat="1" ht="45" customHeight="1" x14ac:dyDescent="0.2">
      <c r="A19" s="26">
        <v>1</v>
      </c>
      <c r="B19" s="26"/>
      <c r="C19" s="27" t="s">
        <v>35</v>
      </c>
      <c r="D19" s="27" t="s">
        <v>36</v>
      </c>
      <c r="E19" s="26" t="s">
        <v>37</v>
      </c>
      <c r="F19" s="26" t="e">
        <f t="shared" ref="F19:F26" si="0">DATEDIF(P19,Q19,"y") + DATEDIF(T19,U19,"y") + DATEDIF(V19,W19,"y") + SUM(Z19) &amp; " años " &amp; DATEDIF(P19,Q19,"ym") + DATEDIF(T19,U19,"ym") + DATEDIF(V19,W19,"ym") + SUM(AA19) - SUM(AE19) &amp; " meses " &amp; DATEDIF(P19,Q19,"md") + DATEDIF(T19,U19,"md") + DATEDIF(V19,W19,"md") - SUM(AF19) &amp; " días"</f>
        <v>#VALUE!</v>
      </c>
      <c r="G19" s="28">
        <v>1</v>
      </c>
      <c r="H19" s="29" t="e">
        <f t="shared" ref="H19:H82" si="1">DATEDIF(R19,Q19,"y") &amp; " años " &amp; DATEDIF(R19,Q19,"ym") &amp; " meses " &amp; DATEDIF(R19,Q19,"md") &amp; " días"</f>
        <v>#VALUE!</v>
      </c>
      <c r="I19" s="29" t="e">
        <f t="shared" ref="I19:I82" si="2">DATEDIF(S19,Q19,"y") &amp; " años " &amp; DATEDIF(S19,Q19,"ym") &amp; " meses " &amp; DATEDIF(S19,Q19,"md") &amp; " días"</f>
        <v>#VALUE!</v>
      </c>
      <c r="J19" s="26"/>
      <c r="K19" s="30">
        <f>50275.72+25000</f>
        <v>75275.72</v>
      </c>
      <c r="L19" s="30">
        <f t="shared" ref="L19:L82" si="3">K19*G19</f>
        <v>75275.72</v>
      </c>
      <c r="M19" s="27"/>
      <c r="N19" s="26" t="s">
        <v>38</v>
      </c>
      <c r="O19" s="31" t="s">
        <v>39</v>
      </c>
      <c r="P19" s="32">
        <v>32401</v>
      </c>
      <c r="Q19" s="31" t="s">
        <v>40</v>
      </c>
      <c r="R19" s="32"/>
      <c r="S19" s="32">
        <v>42430</v>
      </c>
      <c r="T19" s="32"/>
      <c r="U19" s="32"/>
      <c r="V19" s="27"/>
      <c r="W19" s="27"/>
      <c r="X19" s="33"/>
      <c r="Y19" s="33"/>
      <c r="Z19" s="27" t="s">
        <v>41</v>
      </c>
      <c r="AA19" s="34" t="s">
        <v>42</v>
      </c>
      <c r="AB19" s="35" t="s">
        <v>43</v>
      </c>
      <c r="AC19" s="36"/>
      <c r="AD19" s="27"/>
      <c r="AE19" s="27"/>
      <c r="AF19" s="27"/>
      <c r="AG19" s="36"/>
      <c r="AH19" s="27"/>
      <c r="AI19" s="27"/>
      <c r="AJ19" s="27"/>
      <c r="AK19" s="36"/>
      <c r="AL19" s="36"/>
      <c r="AM19" s="36"/>
      <c r="AN19" s="36"/>
      <c r="AO19" s="36"/>
    </row>
    <row r="20" spans="1:41" s="1" customFormat="1" ht="45" customHeight="1" x14ac:dyDescent="0.2">
      <c r="A20" s="26">
        <v>2</v>
      </c>
      <c r="B20" s="26"/>
      <c r="C20" s="27" t="s">
        <v>35</v>
      </c>
      <c r="D20" s="27" t="s">
        <v>44</v>
      </c>
      <c r="E20" s="26" t="s">
        <v>45</v>
      </c>
      <c r="F20" s="26" t="e">
        <f t="shared" si="0"/>
        <v>#VALUE!</v>
      </c>
      <c r="G20" s="28">
        <v>1</v>
      </c>
      <c r="H20" s="29" t="e">
        <f t="shared" si="1"/>
        <v>#VALUE!</v>
      </c>
      <c r="I20" s="29" t="e">
        <f t="shared" si="2"/>
        <v>#VALUE!</v>
      </c>
      <c r="J20" s="26"/>
      <c r="K20" s="30">
        <v>150000</v>
      </c>
      <c r="L20" s="30">
        <f t="shared" si="3"/>
        <v>150000</v>
      </c>
      <c r="M20" s="27"/>
      <c r="N20" s="26" t="s">
        <v>38</v>
      </c>
      <c r="O20" s="31" t="s">
        <v>46</v>
      </c>
      <c r="P20" s="32">
        <v>31444</v>
      </c>
      <c r="Q20" s="31" t="s">
        <v>47</v>
      </c>
      <c r="R20" s="32"/>
      <c r="S20" s="32">
        <v>43525</v>
      </c>
      <c r="T20" s="32"/>
      <c r="U20" s="32"/>
      <c r="V20" s="27"/>
      <c r="W20" s="27"/>
      <c r="X20" s="33" t="s">
        <v>48</v>
      </c>
      <c r="Y20" s="33"/>
      <c r="Z20" s="27" t="s">
        <v>49</v>
      </c>
      <c r="AA20" s="34" t="s">
        <v>42</v>
      </c>
      <c r="AB20" s="35" t="s">
        <v>43</v>
      </c>
      <c r="AC20" s="36"/>
      <c r="AD20" s="27"/>
      <c r="AE20" s="27"/>
      <c r="AF20" s="27"/>
      <c r="AG20" s="36"/>
      <c r="AH20" s="27"/>
      <c r="AI20" s="27"/>
      <c r="AJ20" s="27"/>
      <c r="AK20" s="36"/>
      <c r="AL20" s="36"/>
      <c r="AM20" s="36"/>
      <c r="AN20" s="36"/>
      <c r="AO20" s="36"/>
    </row>
    <row r="21" spans="1:41" s="1" customFormat="1" ht="45" customHeight="1" x14ac:dyDescent="0.2">
      <c r="A21" s="26">
        <v>3</v>
      </c>
      <c r="B21" s="26"/>
      <c r="C21" s="27" t="s">
        <v>35</v>
      </c>
      <c r="D21" s="27" t="s">
        <v>50</v>
      </c>
      <c r="E21" s="26" t="s">
        <v>51</v>
      </c>
      <c r="F21" s="26" t="e">
        <f t="shared" si="0"/>
        <v>#VALUE!</v>
      </c>
      <c r="G21" s="28">
        <v>1</v>
      </c>
      <c r="H21" s="29" t="e">
        <f t="shared" si="1"/>
        <v>#VALUE!</v>
      </c>
      <c r="I21" s="29" t="e">
        <f t="shared" si="2"/>
        <v>#VALUE!</v>
      </c>
      <c r="J21" s="26" t="s">
        <v>18</v>
      </c>
      <c r="K21" s="30">
        <f>50275.72+25000</f>
        <v>75275.72</v>
      </c>
      <c r="L21" s="30">
        <f t="shared" si="3"/>
        <v>75275.72</v>
      </c>
      <c r="M21" s="27"/>
      <c r="N21" s="26" t="s">
        <v>38</v>
      </c>
      <c r="O21" s="31" t="s">
        <v>52</v>
      </c>
      <c r="P21" s="32">
        <v>30042</v>
      </c>
      <c r="Q21" s="31" t="s">
        <v>53</v>
      </c>
      <c r="R21" s="32"/>
      <c r="S21" s="32">
        <v>40771</v>
      </c>
      <c r="T21" s="32"/>
      <c r="U21" s="32"/>
      <c r="V21" s="27"/>
      <c r="W21" s="27"/>
      <c r="X21" s="33" t="s">
        <v>48</v>
      </c>
      <c r="Y21" s="33"/>
      <c r="Z21" s="27" t="s">
        <v>54</v>
      </c>
      <c r="AA21" s="34" t="s">
        <v>42</v>
      </c>
      <c r="AB21" s="35" t="s">
        <v>43</v>
      </c>
      <c r="AC21" s="36"/>
      <c r="AD21" s="27"/>
      <c r="AE21" s="27"/>
      <c r="AF21" s="27"/>
      <c r="AG21" s="36"/>
      <c r="AH21" s="27"/>
      <c r="AI21" s="27"/>
      <c r="AJ21" s="27"/>
      <c r="AK21" s="36"/>
      <c r="AL21" s="36"/>
      <c r="AM21" s="36"/>
      <c r="AN21" s="36"/>
      <c r="AO21" s="36"/>
    </row>
    <row r="22" spans="1:41" s="1" customFormat="1" ht="45" customHeight="1" x14ac:dyDescent="0.2">
      <c r="A22" s="26">
        <v>4</v>
      </c>
      <c r="B22" s="26"/>
      <c r="C22" s="27" t="s">
        <v>35</v>
      </c>
      <c r="D22" s="27" t="s">
        <v>55</v>
      </c>
      <c r="E22" s="26" t="s">
        <v>56</v>
      </c>
      <c r="F22" s="26" t="e">
        <f t="shared" si="0"/>
        <v>#VALUE!</v>
      </c>
      <c r="G22" s="28">
        <v>1</v>
      </c>
      <c r="H22" s="29" t="e">
        <f t="shared" si="1"/>
        <v>#VALUE!</v>
      </c>
      <c r="I22" s="29" t="e">
        <f t="shared" si="2"/>
        <v>#VALUE!</v>
      </c>
      <c r="J22" s="26" t="s">
        <v>18</v>
      </c>
      <c r="K22" s="30">
        <v>150000</v>
      </c>
      <c r="L22" s="30">
        <f t="shared" si="3"/>
        <v>150000</v>
      </c>
      <c r="M22" s="27"/>
      <c r="N22" s="26" t="s">
        <v>38</v>
      </c>
      <c r="O22" s="31" t="s">
        <v>57</v>
      </c>
      <c r="P22" s="32">
        <v>31785</v>
      </c>
      <c r="Q22" s="31" t="s">
        <v>53</v>
      </c>
      <c r="R22" s="32"/>
      <c r="S22" s="32">
        <v>38200</v>
      </c>
      <c r="T22" s="32"/>
      <c r="U22" s="32"/>
      <c r="V22" s="27"/>
      <c r="W22" s="27"/>
      <c r="X22" s="33" t="s">
        <v>48</v>
      </c>
      <c r="Y22" s="33"/>
      <c r="Z22" s="27" t="s">
        <v>54</v>
      </c>
      <c r="AA22" s="34" t="s">
        <v>42</v>
      </c>
      <c r="AB22" s="35" t="s">
        <v>43</v>
      </c>
      <c r="AC22" s="36"/>
      <c r="AD22" s="27"/>
      <c r="AE22" s="27"/>
      <c r="AF22" s="27"/>
      <c r="AG22" s="36"/>
      <c r="AH22" s="27"/>
      <c r="AI22" s="27"/>
      <c r="AJ22" s="27"/>
      <c r="AK22" s="36"/>
      <c r="AL22" s="36"/>
      <c r="AM22" s="36"/>
      <c r="AN22" s="36"/>
      <c r="AO22" s="36"/>
    </row>
    <row r="23" spans="1:41" s="1" customFormat="1" ht="45" customHeight="1" x14ac:dyDescent="0.2">
      <c r="A23" s="26">
        <v>5</v>
      </c>
      <c r="B23" s="26"/>
      <c r="C23" s="27" t="s">
        <v>35</v>
      </c>
      <c r="D23" s="27" t="s">
        <v>58</v>
      </c>
      <c r="E23" s="26" t="s">
        <v>59</v>
      </c>
      <c r="F23" s="26" t="e">
        <f t="shared" si="0"/>
        <v>#VALUE!</v>
      </c>
      <c r="G23" s="37">
        <v>0.625</v>
      </c>
      <c r="H23" s="29" t="e">
        <f t="shared" si="1"/>
        <v>#VALUE!</v>
      </c>
      <c r="I23" s="29" t="e">
        <f t="shared" si="2"/>
        <v>#VALUE!</v>
      </c>
      <c r="J23" s="26"/>
      <c r="K23" s="30">
        <f>50275.72+25000</f>
        <v>75275.72</v>
      </c>
      <c r="L23" s="30">
        <f t="shared" si="3"/>
        <v>47047.324999999997</v>
      </c>
      <c r="M23" s="27"/>
      <c r="N23" s="26" t="s">
        <v>38</v>
      </c>
      <c r="O23" s="31" t="s">
        <v>60</v>
      </c>
      <c r="P23" s="32">
        <v>38110</v>
      </c>
      <c r="Q23" s="31" t="s">
        <v>61</v>
      </c>
      <c r="R23" s="32"/>
      <c r="S23" s="32">
        <v>42430</v>
      </c>
      <c r="T23" s="32">
        <v>36991</v>
      </c>
      <c r="U23" s="32">
        <v>37365</v>
      </c>
      <c r="V23" s="27"/>
      <c r="W23" s="27"/>
      <c r="X23" s="33" t="s">
        <v>48</v>
      </c>
      <c r="Y23" s="33"/>
      <c r="Z23" s="27" t="s">
        <v>54</v>
      </c>
      <c r="AA23" s="34" t="s">
        <v>42</v>
      </c>
      <c r="AB23" s="35" t="s">
        <v>43</v>
      </c>
      <c r="AC23" s="36"/>
      <c r="AD23" s="27"/>
      <c r="AE23" s="27"/>
      <c r="AF23" s="27"/>
      <c r="AG23" s="36"/>
      <c r="AH23" s="27"/>
      <c r="AI23" s="27"/>
      <c r="AJ23" s="27"/>
      <c r="AK23" s="36"/>
      <c r="AL23" s="36"/>
      <c r="AM23" s="36"/>
      <c r="AN23" s="36"/>
      <c r="AO23" s="36"/>
    </row>
    <row r="24" spans="1:41" s="1" customFormat="1" ht="45" customHeight="1" x14ac:dyDescent="0.2">
      <c r="A24" s="26">
        <v>6</v>
      </c>
      <c r="B24" s="26"/>
      <c r="C24" s="27" t="s">
        <v>35</v>
      </c>
      <c r="D24" s="27" t="s">
        <v>62</v>
      </c>
      <c r="E24" s="26" t="s">
        <v>63</v>
      </c>
      <c r="F24" s="26" t="e">
        <f t="shared" si="0"/>
        <v>#VALUE!</v>
      </c>
      <c r="G24" s="28">
        <v>1</v>
      </c>
      <c r="H24" s="29" t="e">
        <f t="shared" si="1"/>
        <v>#VALUE!</v>
      </c>
      <c r="I24" s="29" t="e">
        <f t="shared" si="2"/>
        <v>#VALUE!</v>
      </c>
      <c r="J24" s="26" t="s">
        <v>18</v>
      </c>
      <c r="K24" s="30">
        <v>70000</v>
      </c>
      <c r="L24" s="30">
        <f t="shared" si="3"/>
        <v>70000</v>
      </c>
      <c r="M24" s="27"/>
      <c r="N24" s="26" t="s">
        <v>38</v>
      </c>
      <c r="O24" s="31" t="s">
        <v>64</v>
      </c>
      <c r="P24" s="32">
        <v>31057</v>
      </c>
      <c r="Q24" s="31" t="s">
        <v>53</v>
      </c>
      <c r="R24" s="32"/>
      <c r="S24" s="32">
        <v>40603</v>
      </c>
      <c r="T24" s="32"/>
      <c r="U24" s="32"/>
      <c r="V24" s="27"/>
      <c r="W24" s="27"/>
      <c r="X24" s="33"/>
      <c r="Y24" s="33"/>
      <c r="Z24" s="27" t="s">
        <v>54</v>
      </c>
      <c r="AA24" s="34" t="s">
        <v>42</v>
      </c>
      <c r="AB24" s="35" t="s">
        <v>43</v>
      </c>
      <c r="AC24" s="36"/>
      <c r="AD24" s="27"/>
      <c r="AE24" s="27"/>
      <c r="AF24" s="27"/>
      <c r="AG24" s="36"/>
      <c r="AH24" s="27"/>
      <c r="AI24" s="27"/>
      <c r="AJ24" s="27"/>
      <c r="AK24" s="36"/>
      <c r="AL24" s="36"/>
      <c r="AM24" s="36"/>
      <c r="AN24" s="36"/>
      <c r="AO24" s="36"/>
    </row>
    <row r="25" spans="1:41" s="1" customFormat="1" ht="45" customHeight="1" x14ac:dyDescent="0.2">
      <c r="A25" s="26">
        <v>7</v>
      </c>
      <c r="B25" s="26"/>
      <c r="C25" s="27" t="s">
        <v>35</v>
      </c>
      <c r="D25" s="27" t="s">
        <v>65</v>
      </c>
      <c r="E25" s="26" t="s">
        <v>66</v>
      </c>
      <c r="F25" s="26" t="e">
        <f t="shared" ref="F25" si="4">DATEDIF(P25,Q25,"y") + DATEDIF(T25,U25,"y") + DATEDIF(V25,W25,"y") + SUM(Z25) &amp; " años " &amp; DATEDIF(P25,Q25,"ym") + DATEDIF(T25,U25,"ym") + DATEDIF(V25,W25,"ym") + SUM(AA25) - SUM(AE25) &amp; " meses " &amp; DATEDIF(P25,Q25,"md") + DATEDIF(T25,U25,"md") + DATEDIF(V25,W25,"md") - SUM(AF25) &amp; " días"</f>
        <v>#VALUE!</v>
      </c>
      <c r="G25" s="28">
        <v>1</v>
      </c>
      <c r="H25" s="29" t="e">
        <f t="shared" si="1"/>
        <v>#VALUE!</v>
      </c>
      <c r="I25" s="29" t="e">
        <f t="shared" si="2"/>
        <v>#VALUE!</v>
      </c>
      <c r="J25" s="26"/>
      <c r="K25" s="30">
        <v>70000</v>
      </c>
      <c r="L25" s="30">
        <f t="shared" si="3"/>
        <v>70000</v>
      </c>
      <c r="M25" s="27"/>
      <c r="N25" s="26" t="s">
        <v>38</v>
      </c>
      <c r="O25" s="31" t="s">
        <v>67</v>
      </c>
      <c r="P25" s="32">
        <v>31057</v>
      </c>
      <c r="Q25" s="31" t="s">
        <v>47</v>
      </c>
      <c r="R25" s="32"/>
      <c r="S25" s="32">
        <v>42062</v>
      </c>
      <c r="T25" s="32"/>
      <c r="U25" s="32"/>
      <c r="V25" s="27"/>
      <c r="W25" s="27"/>
      <c r="X25" s="33"/>
      <c r="Y25" s="33"/>
      <c r="Z25" s="27" t="s">
        <v>54</v>
      </c>
      <c r="AA25" s="34" t="s">
        <v>42</v>
      </c>
      <c r="AB25" s="35" t="s">
        <v>43</v>
      </c>
      <c r="AC25" s="36"/>
      <c r="AD25" s="27"/>
      <c r="AE25" s="27"/>
      <c r="AF25" s="27"/>
      <c r="AG25" s="36"/>
      <c r="AH25" s="27"/>
      <c r="AI25" s="27"/>
      <c r="AJ25" s="27"/>
      <c r="AK25" s="36"/>
      <c r="AL25" s="36"/>
      <c r="AM25" s="36"/>
      <c r="AN25" s="36"/>
      <c r="AO25" s="36"/>
    </row>
    <row r="26" spans="1:41" s="1" customFormat="1" ht="45" customHeight="1" x14ac:dyDescent="0.2">
      <c r="A26" s="26">
        <v>8</v>
      </c>
      <c r="B26" s="26"/>
      <c r="C26" s="27" t="s">
        <v>35</v>
      </c>
      <c r="D26" s="27" t="s">
        <v>68</v>
      </c>
      <c r="E26" s="26" t="s">
        <v>69</v>
      </c>
      <c r="F26" s="26" t="e">
        <f t="shared" si="0"/>
        <v>#VALUE!</v>
      </c>
      <c r="G26" s="28">
        <v>1</v>
      </c>
      <c r="H26" s="29" t="e">
        <f t="shared" si="1"/>
        <v>#VALUE!</v>
      </c>
      <c r="I26" s="29" t="e">
        <f t="shared" si="2"/>
        <v>#VALUE!</v>
      </c>
      <c r="J26" s="26"/>
      <c r="K26" s="30">
        <v>50275.72</v>
      </c>
      <c r="L26" s="30">
        <f t="shared" si="3"/>
        <v>50275.72</v>
      </c>
      <c r="M26" s="27"/>
      <c r="N26" s="26" t="s">
        <v>38</v>
      </c>
      <c r="O26" s="31" t="s">
        <v>70</v>
      </c>
      <c r="P26" s="32">
        <v>32426</v>
      </c>
      <c r="Q26" s="31" t="s">
        <v>40</v>
      </c>
      <c r="R26" s="32"/>
      <c r="S26" s="32">
        <v>42430</v>
      </c>
      <c r="T26" s="32"/>
      <c r="U26" s="32"/>
      <c r="V26" s="27"/>
      <c r="W26" s="27"/>
      <c r="X26" s="33"/>
      <c r="Y26" s="33"/>
      <c r="Z26" s="27" t="s">
        <v>41</v>
      </c>
      <c r="AA26" s="34" t="s">
        <v>42</v>
      </c>
      <c r="AB26" s="35" t="s">
        <v>43</v>
      </c>
      <c r="AC26" s="36"/>
      <c r="AD26" s="27"/>
      <c r="AE26" s="27"/>
      <c r="AF26" s="27"/>
      <c r="AG26" s="36"/>
      <c r="AH26" s="27"/>
      <c r="AI26" s="27"/>
      <c r="AJ26" s="27"/>
      <c r="AK26" s="36"/>
      <c r="AL26" s="36"/>
      <c r="AM26" s="36"/>
      <c r="AN26" s="36"/>
      <c r="AO26" s="36"/>
    </row>
    <row r="27" spans="1:41" s="1" customFormat="1" ht="45" customHeight="1" x14ac:dyDescent="0.2">
      <c r="A27" s="26">
        <v>9</v>
      </c>
      <c r="B27" s="26"/>
      <c r="C27" s="27" t="s">
        <v>35</v>
      </c>
      <c r="D27" s="27" t="s">
        <v>71</v>
      </c>
      <c r="E27" s="26" t="s">
        <v>72</v>
      </c>
      <c r="F27" s="26" t="e">
        <f>DATEDIF(P27,Q27,"y") + DATEDIF(T27,U27,"y") + DATEDIF(V27,W27,"y") + SUM(AD27) &amp; " años " &amp; DATEDIF(P27,Q27,"ym") + DATEDIF(T27,U27,"ym") + DATEDIF(V27,W27,"ym") + SUM(AE27) - SUM(AI27) &amp; " meses " &amp; DATEDIF(P27,Q27,"md") + DATEDIF(T27,U27,"md") + DATEDIF(V27,W27,"md") - SUM(AJ27) &amp; " días"</f>
        <v>#VALUE!</v>
      </c>
      <c r="G27" s="28">
        <v>1</v>
      </c>
      <c r="H27" s="29" t="e">
        <f t="shared" si="1"/>
        <v>#VALUE!</v>
      </c>
      <c r="I27" s="29" t="e">
        <f t="shared" si="2"/>
        <v>#VALUE!</v>
      </c>
      <c r="J27" s="26" t="s">
        <v>18</v>
      </c>
      <c r="K27" s="30">
        <f>50275.72+25000</f>
        <v>75275.72</v>
      </c>
      <c r="L27" s="30">
        <f t="shared" si="3"/>
        <v>75275.72</v>
      </c>
      <c r="M27" s="27"/>
      <c r="N27" s="26" t="s">
        <v>38</v>
      </c>
      <c r="O27" s="31" t="s">
        <v>73</v>
      </c>
      <c r="P27" s="32">
        <v>31017</v>
      </c>
      <c r="Q27" s="31" t="s">
        <v>40</v>
      </c>
      <c r="R27" s="32"/>
      <c r="S27" s="32">
        <v>38047</v>
      </c>
      <c r="T27" s="32"/>
      <c r="U27" s="32"/>
      <c r="V27" s="27"/>
      <c r="W27" s="27"/>
      <c r="X27" s="33"/>
      <c r="Y27" s="33"/>
      <c r="Z27" s="27" t="s">
        <v>41</v>
      </c>
      <c r="AA27" s="34" t="s">
        <v>42</v>
      </c>
      <c r="AB27" s="35" t="s">
        <v>43</v>
      </c>
      <c r="AC27" s="36"/>
      <c r="AD27" s="27"/>
      <c r="AE27" s="27"/>
      <c r="AF27" s="27"/>
      <c r="AG27" s="36"/>
      <c r="AH27" s="27"/>
      <c r="AI27" s="27"/>
      <c r="AJ27" s="27"/>
      <c r="AK27" s="36"/>
      <c r="AL27" s="36"/>
      <c r="AM27" s="36"/>
      <c r="AN27" s="36"/>
      <c r="AO27" s="36"/>
    </row>
    <row r="28" spans="1:41" s="1" customFormat="1" ht="45" customHeight="1" x14ac:dyDescent="0.2">
      <c r="A28" s="26">
        <v>10</v>
      </c>
      <c r="B28" s="26"/>
      <c r="C28" s="27" t="s">
        <v>74</v>
      </c>
      <c r="D28" s="27" t="s">
        <v>75</v>
      </c>
      <c r="E28" s="26" t="s">
        <v>76</v>
      </c>
      <c r="F28" s="26" t="e">
        <f>DATEDIF(P28,Q28,"y") + DATEDIF(T28,U28,"y") + DATEDIF(V28,W28,"y") + SUM(AD28) &amp; " años " &amp; DATEDIF(P28,Q28,"ym") + DATEDIF(T28,U28,"ym") + DATEDIF(V28,W28,"ym") + SUM(AE28) - SUM(AI28) &amp; " meses " &amp; DATEDIF(P28,Q28,"md") + DATEDIF(T28,U28,"md") + DATEDIF(V28,W28,"md") - SUM(AJ28) &amp; " días"</f>
        <v>#VALUE!</v>
      </c>
      <c r="G28" s="28">
        <v>1</v>
      </c>
      <c r="H28" s="29" t="e">
        <f t="shared" si="1"/>
        <v>#VALUE!</v>
      </c>
      <c r="I28" s="29" t="e">
        <f t="shared" si="2"/>
        <v>#VALUE!</v>
      </c>
      <c r="J28" s="26"/>
      <c r="K28" s="30">
        <v>39234.82</v>
      </c>
      <c r="L28" s="30">
        <f t="shared" si="3"/>
        <v>39234.82</v>
      </c>
      <c r="M28" s="27"/>
      <c r="N28" s="26" t="s">
        <v>38</v>
      </c>
      <c r="O28" s="31" t="s">
        <v>77</v>
      </c>
      <c r="P28" s="32">
        <v>31107</v>
      </c>
      <c r="Q28" s="31" t="s">
        <v>40</v>
      </c>
      <c r="R28" s="32"/>
      <c r="S28" s="32">
        <v>43888</v>
      </c>
      <c r="T28" s="32"/>
      <c r="U28" s="32"/>
      <c r="V28" s="27"/>
      <c r="W28" s="27"/>
      <c r="X28" s="33"/>
      <c r="Y28" s="33"/>
      <c r="Z28" s="27" t="s">
        <v>41</v>
      </c>
      <c r="AA28" s="34" t="s">
        <v>42</v>
      </c>
      <c r="AB28" s="35" t="s">
        <v>43</v>
      </c>
      <c r="AC28" s="36"/>
      <c r="AD28" s="27"/>
      <c r="AE28" s="27"/>
      <c r="AF28" s="27"/>
      <c r="AG28" s="36"/>
      <c r="AH28" s="27"/>
      <c r="AI28" s="27"/>
      <c r="AJ28" s="27"/>
      <c r="AK28" s="36"/>
      <c r="AL28" s="36"/>
      <c r="AM28" s="36"/>
      <c r="AN28" s="36"/>
      <c r="AO28" s="36"/>
    </row>
    <row r="29" spans="1:41" s="1" customFormat="1" ht="45" customHeight="1" x14ac:dyDescent="0.2">
      <c r="A29" s="26">
        <v>11</v>
      </c>
      <c r="B29" s="26"/>
      <c r="C29" s="27" t="s">
        <v>74</v>
      </c>
      <c r="D29" s="27" t="s">
        <v>78</v>
      </c>
      <c r="E29" s="26" t="s">
        <v>79</v>
      </c>
      <c r="F29" s="26" t="e">
        <f>DATEDIF(P29,Q29,"y") + DATEDIF(T29,U29,"y") + DATEDIF(V29,W29,"y") + SUM(AD29) &amp; " años " &amp; DATEDIF(P29,Q29,"ym") + DATEDIF(T29,U29,"ym") + DATEDIF(V29,W29,"ym") + SUM(AE29) - SUM(AI29) &amp; " meses " &amp; DATEDIF(P29,Q29,"md") + DATEDIF(T29,U29,"md") + DATEDIF(V29,W29,"md") - SUM(AJ29) &amp; " días"</f>
        <v>#VALUE!</v>
      </c>
      <c r="G29" s="28">
        <v>0.91</v>
      </c>
      <c r="H29" s="29" t="e">
        <f t="shared" si="1"/>
        <v>#VALUE!</v>
      </c>
      <c r="I29" s="29" t="e">
        <f t="shared" si="2"/>
        <v>#VALUE!</v>
      </c>
      <c r="J29" s="26"/>
      <c r="K29" s="30">
        <f>39234.81+14000</f>
        <v>53234.81</v>
      </c>
      <c r="L29" s="30">
        <f t="shared" si="3"/>
        <v>48443.677100000001</v>
      </c>
      <c r="M29" s="27"/>
      <c r="N29" s="26" t="s">
        <v>38</v>
      </c>
      <c r="O29" s="31" t="s">
        <v>80</v>
      </c>
      <c r="P29" s="32">
        <v>33616</v>
      </c>
      <c r="Q29" s="31" t="s">
        <v>61</v>
      </c>
      <c r="R29" s="32"/>
      <c r="S29" s="32">
        <v>44619</v>
      </c>
      <c r="T29" s="32"/>
      <c r="U29" s="32"/>
      <c r="V29" s="27"/>
      <c r="W29" s="27"/>
      <c r="X29" s="33" t="s">
        <v>48</v>
      </c>
      <c r="Y29" s="33"/>
      <c r="Z29" s="27" t="s">
        <v>54</v>
      </c>
      <c r="AA29" s="34" t="s">
        <v>42</v>
      </c>
      <c r="AB29" s="35" t="s">
        <v>43</v>
      </c>
      <c r="AC29" s="36"/>
      <c r="AD29" s="27"/>
      <c r="AE29" s="27"/>
      <c r="AF29" s="27"/>
      <c r="AG29" s="36"/>
      <c r="AH29" s="27"/>
      <c r="AI29" s="27"/>
      <c r="AJ29" s="27"/>
      <c r="AK29" s="36"/>
      <c r="AL29" s="36"/>
      <c r="AM29" s="36"/>
      <c r="AN29" s="36"/>
      <c r="AO29" s="36"/>
    </row>
    <row r="30" spans="1:41" s="1" customFormat="1" ht="45" customHeight="1" x14ac:dyDescent="0.2">
      <c r="A30" s="26">
        <v>12</v>
      </c>
      <c r="B30" s="26"/>
      <c r="C30" s="27" t="s">
        <v>74</v>
      </c>
      <c r="D30" s="27" t="s">
        <v>81</v>
      </c>
      <c r="E30" s="26" t="s">
        <v>82</v>
      </c>
      <c r="F30" s="26" t="e">
        <f>DATEDIF(P30,Q30,"y") + DATEDIF(T30,U30,"y") + DATEDIF(V30,W30,"y") + SUM(AD30) &amp; " años " &amp; DATEDIF(P30,Q30,"ym") + DATEDIF(T30,U30,"ym") + DATEDIF(V30,W30,"ym") + SUM(AE30) - SUM(AI30) &amp; " meses " &amp; DATEDIF(P30,Q30,"md") + DATEDIF(T30,U30,"md") + DATEDIF(V30,W30,"md") - SUM(AJ30) &amp; " días"</f>
        <v>#VALUE!</v>
      </c>
      <c r="G30" s="28">
        <v>1</v>
      </c>
      <c r="H30" s="29" t="e">
        <f t="shared" si="1"/>
        <v>#VALUE!</v>
      </c>
      <c r="I30" s="29" t="e">
        <f t="shared" si="2"/>
        <v>#VALUE!</v>
      </c>
      <c r="J30" s="26"/>
      <c r="K30" s="30">
        <v>70000</v>
      </c>
      <c r="L30" s="30">
        <f t="shared" si="3"/>
        <v>70000</v>
      </c>
      <c r="M30" s="27"/>
      <c r="N30" s="26" t="s">
        <v>38</v>
      </c>
      <c r="O30" s="31" t="s">
        <v>83</v>
      </c>
      <c r="P30" s="32">
        <v>31079</v>
      </c>
      <c r="Q30" s="31" t="s">
        <v>61</v>
      </c>
      <c r="R30" s="32"/>
      <c r="S30" s="32">
        <v>41699</v>
      </c>
      <c r="T30" s="32"/>
      <c r="U30" s="32"/>
      <c r="V30" s="27"/>
      <c r="W30" s="27"/>
      <c r="X30" s="33" t="s">
        <v>48</v>
      </c>
      <c r="Y30" s="33"/>
      <c r="Z30" s="27" t="s">
        <v>54</v>
      </c>
      <c r="AA30" s="34" t="s">
        <v>42</v>
      </c>
      <c r="AB30" s="35" t="s">
        <v>43</v>
      </c>
      <c r="AC30" s="36"/>
      <c r="AD30" s="27"/>
      <c r="AE30" s="27"/>
      <c r="AF30" s="27"/>
      <c r="AG30" s="36"/>
      <c r="AH30" s="27"/>
      <c r="AI30" s="27"/>
      <c r="AJ30" s="27"/>
      <c r="AK30" s="36"/>
      <c r="AL30" s="36"/>
      <c r="AM30" s="36"/>
      <c r="AN30" s="36"/>
      <c r="AO30" s="36"/>
    </row>
    <row r="31" spans="1:41" s="1" customFormat="1" ht="45" customHeight="1" x14ac:dyDescent="0.2">
      <c r="A31" s="26">
        <v>13</v>
      </c>
      <c r="B31" s="26"/>
      <c r="C31" s="27" t="s">
        <v>74</v>
      </c>
      <c r="D31" s="27" t="s">
        <v>84</v>
      </c>
      <c r="E31" s="26" t="s">
        <v>85</v>
      </c>
      <c r="F31" s="26" t="e">
        <f>DATEDIF(P31,Q31,"y") + DATEDIF(T31,U31,"y") + DATEDIF(V31,W31,"y") + SUM(Z31) &amp; " años " &amp; DATEDIF(P31,Q31,"ym") + DATEDIF(T31,U31,"ym") + DATEDIF(V31,W31,"ym") + SUM(AA31) - SUM(AE31) &amp; " meses " &amp; DATEDIF(P31,Q31,"md") + DATEDIF(T31,U31,"md") + DATEDIF(V31,W31,"md") - SUM(AF31) &amp; " días"</f>
        <v>#VALUE!</v>
      </c>
      <c r="G31" s="28">
        <v>1</v>
      </c>
      <c r="H31" s="29" t="e">
        <f t="shared" si="1"/>
        <v>#VALUE!</v>
      </c>
      <c r="I31" s="29" t="e">
        <f t="shared" si="2"/>
        <v>#VALUE!</v>
      </c>
      <c r="J31" s="26"/>
      <c r="K31" s="30">
        <v>70000</v>
      </c>
      <c r="L31" s="30">
        <f t="shared" si="3"/>
        <v>70000</v>
      </c>
      <c r="M31" s="27"/>
      <c r="N31" s="26" t="s">
        <v>38</v>
      </c>
      <c r="O31" s="31" t="s">
        <v>86</v>
      </c>
      <c r="P31" s="32">
        <v>31747</v>
      </c>
      <c r="Q31" s="31" t="s">
        <v>40</v>
      </c>
      <c r="R31" s="32"/>
      <c r="S31" s="32">
        <v>42062</v>
      </c>
      <c r="T31" s="32"/>
      <c r="U31" s="32"/>
      <c r="V31" s="27"/>
      <c r="W31" s="27"/>
      <c r="X31" s="33"/>
      <c r="Y31" s="33"/>
      <c r="Z31" s="27" t="s">
        <v>41</v>
      </c>
      <c r="AA31" s="34" t="s">
        <v>42</v>
      </c>
      <c r="AB31" s="35" t="s">
        <v>43</v>
      </c>
      <c r="AC31" s="36"/>
      <c r="AD31" s="27"/>
      <c r="AE31" s="27"/>
      <c r="AF31" s="27"/>
      <c r="AG31" s="36"/>
      <c r="AH31" s="27"/>
      <c r="AI31" s="27"/>
      <c r="AJ31" s="27"/>
      <c r="AK31" s="36"/>
      <c r="AL31" s="36"/>
      <c r="AM31" s="36"/>
      <c r="AN31" s="36"/>
      <c r="AO31" s="36"/>
    </row>
    <row r="32" spans="1:41" s="1" customFormat="1" ht="45" customHeight="1" x14ac:dyDescent="0.2">
      <c r="A32" s="26">
        <v>14</v>
      </c>
      <c r="B32" s="26"/>
      <c r="C32" s="27" t="s">
        <v>74</v>
      </c>
      <c r="D32" s="27" t="s">
        <v>87</v>
      </c>
      <c r="E32" s="26" t="s">
        <v>88</v>
      </c>
      <c r="F32" s="26" t="e">
        <f>DATEDIF(P32,Q32,"y") + DATEDIF(T32,U32,"y") + DATEDIF(V32,W32,"y") + SUM(Z32) &amp; " años " &amp; DATEDIF(P32,Q32,"ym") + DATEDIF(T32,U32,"ym") + DATEDIF(V32,W32,"ym") + SUM(AA32) - SUM(AE32) &amp; " meses " &amp; DATEDIF(P32,Q32,"md") + DATEDIF(T32,U32,"md") + DATEDIF(V32,W32,"md") - SUM(AF32) &amp; " días"</f>
        <v>#VALUE!</v>
      </c>
      <c r="G32" s="28">
        <v>1</v>
      </c>
      <c r="H32" s="29" t="e">
        <f t="shared" si="1"/>
        <v>#VALUE!</v>
      </c>
      <c r="I32" s="29" t="e">
        <f t="shared" si="2"/>
        <v>#VALUE!</v>
      </c>
      <c r="J32" s="26"/>
      <c r="K32" s="30">
        <v>70000</v>
      </c>
      <c r="L32" s="30">
        <f t="shared" si="3"/>
        <v>70000</v>
      </c>
      <c r="M32" s="27"/>
      <c r="N32" s="26" t="s">
        <v>38</v>
      </c>
      <c r="O32" s="31" t="s">
        <v>89</v>
      </c>
      <c r="P32" s="32">
        <v>32689</v>
      </c>
      <c r="Q32" s="31" t="s">
        <v>40</v>
      </c>
      <c r="R32" s="32"/>
      <c r="S32" s="32">
        <v>43888</v>
      </c>
      <c r="T32" s="32"/>
      <c r="U32" s="32"/>
      <c r="V32" s="27"/>
      <c r="W32" s="27"/>
      <c r="X32" s="33"/>
      <c r="Y32" s="33"/>
      <c r="Z32" s="27" t="s">
        <v>41</v>
      </c>
      <c r="AA32" s="34" t="s">
        <v>42</v>
      </c>
      <c r="AB32" s="35" t="s">
        <v>43</v>
      </c>
      <c r="AC32" s="36"/>
      <c r="AD32" s="27"/>
      <c r="AE32" s="27"/>
      <c r="AF32" s="27"/>
      <c r="AG32" s="36"/>
      <c r="AH32" s="27"/>
      <c r="AI32" s="27"/>
      <c r="AJ32" s="27"/>
      <c r="AK32" s="36"/>
      <c r="AL32" s="36"/>
      <c r="AM32" s="36"/>
      <c r="AN32" s="36"/>
      <c r="AO32" s="36"/>
    </row>
    <row r="33" spans="1:41" s="1" customFormat="1" ht="45" customHeight="1" x14ac:dyDescent="0.2">
      <c r="A33" s="26">
        <v>15</v>
      </c>
      <c r="B33" s="26"/>
      <c r="C33" s="27" t="s">
        <v>74</v>
      </c>
      <c r="D33" s="27" t="s">
        <v>90</v>
      </c>
      <c r="E33" s="26" t="s">
        <v>91</v>
      </c>
      <c r="F33" s="26" t="e">
        <f>DATEDIF(P33,Q33,"y") + DATEDIF(T33,U33,"y") + DATEDIF(V33,W33,"y") + SUM(Z33) &amp; " años " &amp; DATEDIF(P33,Q33,"ym") + DATEDIF(T33,U33,"ym") + DATEDIF(V33,W33,"ym") + SUM(AA33) - SUM(AE33) &amp; " meses " &amp; DATEDIF(P33,Q33,"md") + DATEDIF(T33,U33,"md") + DATEDIF(V33,W33,"md") - SUM(AF33) &amp; " días"</f>
        <v>#VALUE!</v>
      </c>
      <c r="G33" s="28">
        <v>1</v>
      </c>
      <c r="H33" s="29" t="e">
        <f t="shared" si="1"/>
        <v>#VALUE!</v>
      </c>
      <c r="I33" s="29" t="e">
        <f t="shared" si="2"/>
        <v>#VALUE!</v>
      </c>
      <c r="J33" s="26"/>
      <c r="K33" s="30">
        <v>70000</v>
      </c>
      <c r="L33" s="30">
        <f t="shared" si="3"/>
        <v>70000</v>
      </c>
      <c r="M33" s="27"/>
      <c r="N33" s="26" t="s">
        <v>38</v>
      </c>
      <c r="O33" s="31" t="s">
        <v>92</v>
      </c>
      <c r="P33" s="32">
        <v>29660</v>
      </c>
      <c r="Q33" s="31" t="s">
        <v>53</v>
      </c>
      <c r="R33" s="32"/>
      <c r="S33" s="32">
        <v>42430</v>
      </c>
      <c r="T33" s="32"/>
      <c r="U33" s="32"/>
      <c r="V33" s="27"/>
      <c r="W33" s="27"/>
      <c r="X33" s="33" t="s">
        <v>48</v>
      </c>
      <c r="Y33" s="33"/>
      <c r="Z33" s="27" t="s">
        <v>54</v>
      </c>
      <c r="AA33" s="34" t="s">
        <v>42</v>
      </c>
      <c r="AB33" s="35" t="s">
        <v>43</v>
      </c>
      <c r="AC33" s="36"/>
      <c r="AD33" s="27"/>
      <c r="AE33" s="27"/>
      <c r="AF33" s="27"/>
      <c r="AG33" s="36"/>
      <c r="AH33" s="27"/>
      <c r="AI33" s="27"/>
      <c r="AJ33" s="27"/>
      <c r="AK33" s="36"/>
      <c r="AL33" s="36"/>
      <c r="AM33" s="36"/>
      <c r="AN33" s="36"/>
      <c r="AO33" s="36"/>
    </row>
    <row r="34" spans="1:41" s="1" customFormat="1" ht="45" customHeight="1" x14ac:dyDescent="0.2">
      <c r="A34" s="26">
        <v>16</v>
      </c>
      <c r="B34" s="26"/>
      <c r="C34" s="27" t="s">
        <v>74</v>
      </c>
      <c r="D34" s="27" t="s">
        <v>93</v>
      </c>
      <c r="E34" s="26" t="s">
        <v>94</v>
      </c>
      <c r="F34" s="26" t="e">
        <f>DATEDIF(P34,Q34,"y") + DATEDIF(T34,U34,"y") + DATEDIF(V34,W34,"y") + SUM(Z34) &amp; " años " &amp; DATEDIF(P34,Q34,"ym") + DATEDIF(T34,U34,"ym") + DATEDIF(V34,W34,"ym") + SUM(AA34) - SUM(AE34) &amp; " meses " &amp; DATEDIF(P34,Q34,"md") + DATEDIF(T34,U34,"md") + DATEDIF(V34,W34,"md") - SUM(AF34) &amp; " días"</f>
        <v>#VALUE!</v>
      </c>
      <c r="G34" s="28">
        <v>0.7</v>
      </c>
      <c r="H34" s="29" t="e">
        <f t="shared" si="1"/>
        <v>#VALUE!</v>
      </c>
      <c r="I34" s="29" t="e">
        <f t="shared" si="2"/>
        <v>#VALUE!</v>
      </c>
      <c r="J34" s="26"/>
      <c r="K34" s="30">
        <f>42907.52+16000</f>
        <v>58907.519999999997</v>
      </c>
      <c r="L34" s="30">
        <f t="shared" si="3"/>
        <v>41235.263999999996</v>
      </c>
      <c r="M34" s="27"/>
      <c r="N34" s="26" t="s">
        <v>38</v>
      </c>
      <c r="O34" s="31" t="s">
        <v>95</v>
      </c>
      <c r="P34" s="32">
        <v>37316</v>
      </c>
      <c r="Q34" s="31" t="s">
        <v>40</v>
      </c>
      <c r="R34" s="32"/>
      <c r="S34" s="32">
        <v>42430</v>
      </c>
      <c r="T34" s="32">
        <v>36617</v>
      </c>
      <c r="U34" s="32">
        <v>37294</v>
      </c>
      <c r="V34" s="27"/>
      <c r="W34" s="27"/>
      <c r="X34" s="33"/>
      <c r="Y34" s="33" t="s">
        <v>41</v>
      </c>
      <c r="Z34" s="27" t="s">
        <v>41</v>
      </c>
      <c r="AA34" s="34" t="s">
        <v>42</v>
      </c>
      <c r="AB34" s="35" t="s">
        <v>43</v>
      </c>
      <c r="AC34" s="36"/>
      <c r="AD34" s="27"/>
      <c r="AE34" s="27"/>
      <c r="AF34" s="27"/>
      <c r="AG34" s="36"/>
      <c r="AH34" s="27"/>
      <c r="AI34" s="27"/>
      <c r="AJ34" s="27"/>
      <c r="AK34" s="36"/>
      <c r="AL34" s="36"/>
      <c r="AM34" s="36"/>
      <c r="AN34" s="36"/>
      <c r="AO34" s="36"/>
    </row>
    <row r="35" spans="1:41" s="1" customFormat="1" ht="45" customHeight="1" x14ac:dyDescent="0.2">
      <c r="A35" s="26">
        <v>17</v>
      </c>
      <c r="B35" s="26"/>
      <c r="C35" s="27" t="s">
        <v>74</v>
      </c>
      <c r="D35" s="27" t="s">
        <v>96</v>
      </c>
      <c r="E35" s="26" t="s">
        <v>97</v>
      </c>
      <c r="F35" s="26" t="e">
        <f>DATEDIF(P35,Q35,"y") + DATEDIF(T35,U35,"y") + DATEDIF(V35,W35,"y") + SUM(AD35) &amp; " años " &amp; DATEDIF(P35,Q35,"ym") + DATEDIF(T35,U35,"ym") + DATEDIF(V35,W35,"ym") + SUM(AE35) - SUM(AI35) &amp; " meses " &amp; DATEDIF(P35,Q35,"md") + DATEDIF(T35,U35,"md") + DATEDIF(V35,W35,"md") - SUM(AJ35) &amp; " días"</f>
        <v>#VALUE!</v>
      </c>
      <c r="G35" s="28">
        <v>1</v>
      </c>
      <c r="H35" s="29" t="e">
        <f t="shared" si="1"/>
        <v>#VALUE!</v>
      </c>
      <c r="I35" s="29" t="e">
        <f t="shared" si="2"/>
        <v>#VALUE!</v>
      </c>
      <c r="J35" s="26"/>
      <c r="K35" s="30">
        <f>42907.52</f>
        <v>42907.519999999997</v>
      </c>
      <c r="L35" s="30">
        <f t="shared" si="3"/>
        <v>42907.519999999997</v>
      </c>
      <c r="M35" s="27"/>
      <c r="N35" s="26" t="s">
        <v>38</v>
      </c>
      <c r="O35" s="31" t="s">
        <v>98</v>
      </c>
      <c r="P35" s="32">
        <v>31951</v>
      </c>
      <c r="Q35" s="31" t="s">
        <v>40</v>
      </c>
      <c r="R35" s="32"/>
      <c r="S35" s="32">
        <v>43158</v>
      </c>
      <c r="T35" s="32">
        <v>31484</v>
      </c>
      <c r="U35" s="32">
        <v>31671</v>
      </c>
      <c r="V35" s="27"/>
      <c r="W35" s="27"/>
      <c r="X35" s="33"/>
      <c r="Y35" s="33"/>
      <c r="Z35" s="27" t="s">
        <v>41</v>
      </c>
      <c r="AA35" s="34" t="s">
        <v>42</v>
      </c>
      <c r="AB35" s="35" t="s">
        <v>43</v>
      </c>
      <c r="AC35" s="36"/>
      <c r="AD35" s="27">
        <v>1</v>
      </c>
      <c r="AE35" s="27"/>
      <c r="AF35" s="27"/>
      <c r="AG35" s="36"/>
      <c r="AH35" s="27"/>
      <c r="AI35" s="27">
        <v>12</v>
      </c>
      <c r="AJ35" s="27"/>
      <c r="AK35" s="36"/>
      <c r="AL35" s="36"/>
      <c r="AM35" s="36"/>
      <c r="AN35" s="36"/>
      <c r="AO35" s="36"/>
    </row>
    <row r="36" spans="1:41" s="1" customFormat="1" ht="45" customHeight="1" x14ac:dyDescent="0.2">
      <c r="A36" s="26">
        <v>18</v>
      </c>
      <c r="B36" s="26"/>
      <c r="C36" s="27" t="s">
        <v>74</v>
      </c>
      <c r="D36" s="27" t="s">
        <v>99</v>
      </c>
      <c r="E36" s="26" t="s">
        <v>100</v>
      </c>
      <c r="F36" s="26" t="e">
        <f>DATEDIF(P36,Q36,"y") + DATEDIF(T36,U36,"y") + DATEDIF(V36,W36,"y") + SUM(AD36) &amp; " años " &amp; DATEDIF(P36,Q36,"ym") + DATEDIF(T36,U36,"ym") + DATEDIF(V36,W36,"ym") + SUM(AE36) - SUM(AI36) &amp; " meses " &amp; DATEDIF(P36,Q36,"md") + DATEDIF(T36,U36,"md") + DATEDIF(V36,W36,"md") - SUM(AJ36) &amp; " días"</f>
        <v>#VALUE!</v>
      </c>
      <c r="G36" s="28">
        <v>1</v>
      </c>
      <c r="H36" s="29" t="e">
        <f t="shared" si="1"/>
        <v>#VALUE!</v>
      </c>
      <c r="I36" s="29" t="e">
        <f t="shared" si="2"/>
        <v>#VALUE!</v>
      </c>
      <c r="J36" s="26"/>
      <c r="K36" s="30">
        <v>60000</v>
      </c>
      <c r="L36" s="30">
        <f t="shared" si="3"/>
        <v>60000</v>
      </c>
      <c r="M36" s="27"/>
      <c r="N36" s="26" t="s">
        <v>38</v>
      </c>
      <c r="O36" s="31" t="s">
        <v>101</v>
      </c>
      <c r="P36" s="32">
        <v>32689</v>
      </c>
      <c r="Q36" s="31" t="s">
        <v>40</v>
      </c>
      <c r="R36" s="32"/>
      <c r="S36" s="32">
        <v>42430</v>
      </c>
      <c r="T36" s="32"/>
      <c r="U36" s="32"/>
      <c r="V36" s="27"/>
      <c r="W36" s="27"/>
      <c r="X36" s="33"/>
      <c r="Y36" s="33"/>
      <c r="Z36" s="27" t="s">
        <v>41</v>
      </c>
      <c r="AA36" s="34" t="s">
        <v>42</v>
      </c>
      <c r="AB36" s="35" t="s">
        <v>43</v>
      </c>
      <c r="AC36" s="36"/>
      <c r="AD36" s="27"/>
      <c r="AE36" s="27"/>
      <c r="AF36" s="27"/>
      <c r="AG36" s="36"/>
      <c r="AH36" s="27"/>
      <c r="AI36" s="27"/>
      <c r="AJ36" s="27"/>
      <c r="AK36" s="36"/>
      <c r="AL36" s="36"/>
      <c r="AM36" s="36"/>
      <c r="AN36" s="36"/>
      <c r="AO36" s="36"/>
    </row>
    <row r="37" spans="1:41" s="1" customFormat="1" ht="45" customHeight="1" x14ac:dyDescent="0.2">
      <c r="A37" s="26">
        <v>19</v>
      </c>
      <c r="B37" s="26"/>
      <c r="C37" s="27" t="s">
        <v>102</v>
      </c>
      <c r="D37" s="27" t="s">
        <v>103</v>
      </c>
      <c r="E37" s="26" t="s">
        <v>104</v>
      </c>
      <c r="F37" s="26" t="e">
        <f t="shared" ref="F37:F47" si="5">DATEDIF(P37,Q37,"y") + DATEDIF(T37,U37,"y") + DATEDIF(V37,W37,"y") + SUM(AD37) &amp; " años " &amp; DATEDIF(P37,Q37,"ym") + DATEDIF(T37,U37,"ym") + DATEDIF(V37,W37,"ym") + SUM(AE37) - SUM(AI37) &amp; " meses " &amp; DATEDIF(P37,Q37,"md") + DATEDIF(T37,U37,"md") + DATEDIF(V37,W37,"md") - SUM(AJ37) &amp; " días"</f>
        <v>#VALUE!</v>
      </c>
      <c r="G37" s="28">
        <v>1</v>
      </c>
      <c r="H37" s="29" t="e">
        <f t="shared" si="1"/>
        <v>#VALUE!</v>
      </c>
      <c r="I37" s="29" t="e">
        <f t="shared" si="2"/>
        <v>#VALUE!</v>
      </c>
      <c r="J37" s="26"/>
      <c r="K37" s="30">
        <f>39234.82+14000</f>
        <v>53234.82</v>
      </c>
      <c r="L37" s="30">
        <f t="shared" si="3"/>
        <v>53234.82</v>
      </c>
      <c r="M37" s="27"/>
      <c r="N37" s="26" t="s">
        <v>38</v>
      </c>
      <c r="O37" s="31" t="s">
        <v>105</v>
      </c>
      <c r="P37" s="32">
        <v>30042</v>
      </c>
      <c r="Q37" s="31" t="s">
        <v>53</v>
      </c>
      <c r="R37" s="32"/>
      <c r="S37" s="32">
        <v>42430</v>
      </c>
      <c r="T37" s="32"/>
      <c r="U37" s="32"/>
      <c r="V37" s="27"/>
      <c r="W37" s="27"/>
      <c r="X37" s="33"/>
      <c r="Y37" s="33"/>
      <c r="Z37" s="27" t="s">
        <v>106</v>
      </c>
      <c r="AA37" s="34" t="s">
        <v>42</v>
      </c>
      <c r="AB37" s="35" t="s">
        <v>43</v>
      </c>
      <c r="AC37" s="36"/>
      <c r="AD37" s="27"/>
      <c r="AE37" s="27"/>
      <c r="AF37" s="27"/>
      <c r="AG37" s="36"/>
      <c r="AH37" s="27"/>
      <c r="AI37" s="27"/>
      <c r="AJ37" s="27"/>
      <c r="AK37" s="36"/>
      <c r="AL37" s="36"/>
      <c r="AM37" s="36"/>
      <c r="AN37" s="36"/>
      <c r="AO37" s="36"/>
    </row>
    <row r="38" spans="1:41" s="1" customFormat="1" ht="45" customHeight="1" x14ac:dyDescent="0.2">
      <c r="A38" s="26">
        <v>20</v>
      </c>
      <c r="B38" s="26"/>
      <c r="C38" s="27" t="s">
        <v>102</v>
      </c>
      <c r="D38" s="27" t="s">
        <v>107</v>
      </c>
      <c r="E38" s="26" t="s">
        <v>108</v>
      </c>
      <c r="F38" s="26" t="e">
        <f t="shared" si="5"/>
        <v>#VALUE!</v>
      </c>
      <c r="G38" s="28">
        <v>1</v>
      </c>
      <c r="H38" s="29" t="e">
        <f t="shared" si="1"/>
        <v>#VALUE!</v>
      </c>
      <c r="I38" s="29" t="e">
        <f t="shared" si="2"/>
        <v>#VALUE!</v>
      </c>
      <c r="J38" s="26"/>
      <c r="K38" s="30">
        <f>39234.82</f>
        <v>39234.82</v>
      </c>
      <c r="L38" s="30">
        <f t="shared" si="3"/>
        <v>39234.82</v>
      </c>
      <c r="M38" s="27"/>
      <c r="N38" s="26" t="s">
        <v>38</v>
      </c>
      <c r="O38" s="31" t="s">
        <v>109</v>
      </c>
      <c r="P38" s="32">
        <v>30803</v>
      </c>
      <c r="Q38" s="31" t="s">
        <v>53</v>
      </c>
      <c r="R38" s="32"/>
      <c r="S38" s="32">
        <v>43525</v>
      </c>
      <c r="T38" s="32"/>
      <c r="U38" s="32"/>
      <c r="V38" s="27"/>
      <c r="W38" s="27"/>
      <c r="X38" s="33"/>
      <c r="Y38" s="33"/>
      <c r="Z38" s="27" t="s">
        <v>106</v>
      </c>
      <c r="AA38" s="34" t="s">
        <v>42</v>
      </c>
      <c r="AB38" s="35" t="s">
        <v>43</v>
      </c>
      <c r="AC38" s="36"/>
      <c r="AD38" s="27"/>
      <c r="AE38" s="27"/>
      <c r="AF38" s="27"/>
      <c r="AG38" s="36"/>
      <c r="AH38" s="27"/>
      <c r="AI38" s="27"/>
      <c r="AJ38" s="27"/>
      <c r="AK38" s="36"/>
      <c r="AL38" s="36"/>
      <c r="AM38" s="36"/>
      <c r="AN38" s="36"/>
      <c r="AO38" s="36"/>
    </row>
    <row r="39" spans="1:41" s="1" customFormat="1" ht="45" customHeight="1" x14ac:dyDescent="0.2">
      <c r="A39" s="26">
        <v>21</v>
      </c>
      <c r="B39" s="26"/>
      <c r="C39" s="27" t="s">
        <v>102</v>
      </c>
      <c r="D39" s="27" t="s">
        <v>110</v>
      </c>
      <c r="E39" s="26" t="s">
        <v>111</v>
      </c>
      <c r="F39" s="26" t="e">
        <f t="shared" si="5"/>
        <v>#VALUE!</v>
      </c>
      <c r="G39" s="28">
        <v>1</v>
      </c>
      <c r="H39" s="29" t="e">
        <f t="shared" si="1"/>
        <v>#VALUE!</v>
      </c>
      <c r="I39" s="29" t="e">
        <f t="shared" si="2"/>
        <v>#VALUE!</v>
      </c>
      <c r="J39" s="26"/>
      <c r="K39" s="30">
        <f>35615.53+12000</f>
        <v>47615.53</v>
      </c>
      <c r="L39" s="30">
        <f t="shared" si="3"/>
        <v>47615.53</v>
      </c>
      <c r="M39" s="27"/>
      <c r="N39" s="26" t="s">
        <v>38</v>
      </c>
      <c r="O39" s="31" t="s">
        <v>112</v>
      </c>
      <c r="P39" s="32">
        <v>31079</v>
      </c>
      <c r="Q39" s="31" t="s">
        <v>40</v>
      </c>
      <c r="R39" s="32"/>
      <c r="S39" s="32">
        <v>43888</v>
      </c>
      <c r="T39" s="32"/>
      <c r="U39" s="32"/>
      <c r="V39" s="27"/>
      <c r="W39" s="27"/>
      <c r="X39" s="33"/>
      <c r="Y39" s="33"/>
      <c r="Z39" s="27" t="s">
        <v>106</v>
      </c>
      <c r="AA39" s="34" t="s">
        <v>42</v>
      </c>
      <c r="AB39" s="35" t="s">
        <v>43</v>
      </c>
      <c r="AC39" s="36"/>
      <c r="AD39" s="27"/>
      <c r="AE39" s="27"/>
      <c r="AF39" s="27"/>
      <c r="AG39" s="36"/>
      <c r="AH39" s="27"/>
      <c r="AI39" s="27"/>
      <c r="AJ39" s="27"/>
      <c r="AK39" s="36"/>
      <c r="AL39" s="36"/>
      <c r="AM39" s="36"/>
      <c r="AN39" s="36"/>
      <c r="AO39" s="36"/>
    </row>
    <row r="40" spans="1:41" s="1" customFormat="1" ht="45" customHeight="1" x14ac:dyDescent="0.2">
      <c r="A40" s="26">
        <v>22</v>
      </c>
      <c r="B40" s="26"/>
      <c r="C40" s="27" t="s">
        <v>102</v>
      </c>
      <c r="D40" s="27" t="s">
        <v>113</v>
      </c>
      <c r="E40" s="26" t="s">
        <v>114</v>
      </c>
      <c r="F40" s="26" t="e">
        <f t="shared" si="5"/>
        <v>#VALUE!</v>
      </c>
      <c r="G40" s="28">
        <v>1</v>
      </c>
      <c r="H40" s="29" t="e">
        <f t="shared" si="1"/>
        <v>#VALUE!</v>
      </c>
      <c r="I40" s="29" t="e">
        <f t="shared" si="2"/>
        <v>#VALUE!</v>
      </c>
      <c r="J40" s="26"/>
      <c r="K40" s="30">
        <f t="shared" ref="K40:K42" si="6">39234.82+14000</f>
        <v>53234.82</v>
      </c>
      <c r="L40" s="30">
        <f t="shared" si="3"/>
        <v>53234.82</v>
      </c>
      <c r="M40" s="27"/>
      <c r="N40" s="26" t="s">
        <v>38</v>
      </c>
      <c r="O40" s="31" t="s">
        <v>115</v>
      </c>
      <c r="P40" s="32">
        <v>31057</v>
      </c>
      <c r="Q40" s="31" t="s">
        <v>40</v>
      </c>
      <c r="R40" s="32"/>
      <c r="S40" s="32">
        <v>43525</v>
      </c>
      <c r="T40" s="32"/>
      <c r="U40" s="32"/>
      <c r="V40" s="27"/>
      <c r="W40" s="27"/>
      <c r="X40" s="33"/>
      <c r="Y40" s="33"/>
      <c r="Z40" s="27" t="s">
        <v>106</v>
      </c>
      <c r="AA40" s="34" t="s">
        <v>42</v>
      </c>
      <c r="AB40" s="35" t="s">
        <v>43</v>
      </c>
      <c r="AC40" s="36"/>
      <c r="AD40" s="27"/>
      <c r="AE40" s="27"/>
      <c r="AF40" s="27"/>
      <c r="AG40" s="36"/>
      <c r="AH40" s="27"/>
      <c r="AI40" s="27"/>
      <c r="AJ40" s="27"/>
      <c r="AK40" s="36"/>
      <c r="AL40" s="36"/>
      <c r="AM40" s="36"/>
      <c r="AN40" s="36"/>
      <c r="AO40" s="36"/>
    </row>
    <row r="41" spans="1:41" s="1" customFormat="1" ht="45" customHeight="1" x14ac:dyDescent="0.2">
      <c r="A41" s="26">
        <v>23</v>
      </c>
      <c r="B41" s="26"/>
      <c r="C41" s="27" t="s">
        <v>102</v>
      </c>
      <c r="D41" s="27" t="s">
        <v>116</v>
      </c>
      <c r="E41" s="26" t="s">
        <v>117</v>
      </c>
      <c r="F41" s="26" t="e">
        <f t="shared" si="5"/>
        <v>#VALUE!</v>
      </c>
      <c r="G41" s="28">
        <v>1</v>
      </c>
      <c r="H41" s="29" t="e">
        <f t="shared" si="1"/>
        <v>#VALUE!</v>
      </c>
      <c r="I41" s="29" t="e">
        <f t="shared" si="2"/>
        <v>#VALUE!</v>
      </c>
      <c r="J41" s="26"/>
      <c r="K41" s="30">
        <f t="shared" si="6"/>
        <v>53234.82</v>
      </c>
      <c r="L41" s="30">
        <f t="shared" si="3"/>
        <v>53234.82</v>
      </c>
      <c r="M41" s="27"/>
      <c r="N41" s="26" t="s">
        <v>38</v>
      </c>
      <c r="O41" s="31" t="s">
        <v>118</v>
      </c>
      <c r="P41" s="32">
        <v>30803</v>
      </c>
      <c r="Q41" s="31" t="s">
        <v>53</v>
      </c>
      <c r="R41" s="32"/>
      <c r="S41" s="32">
        <v>42430</v>
      </c>
      <c r="T41" s="32"/>
      <c r="U41" s="32"/>
      <c r="V41" s="27"/>
      <c r="W41" s="27"/>
      <c r="X41" s="33"/>
      <c r="Y41" s="33"/>
      <c r="Z41" s="27" t="s">
        <v>106</v>
      </c>
      <c r="AA41" s="34" t="s">
        <v>42</v>
      </c>
      <c r="AB41" s="35" t="s">
        <v>43</v>
      </c>
      <c r="AC41" s="36"/>
      <c r="AD41" s="27"/>
      <c r="AE41" s="27"/>
      <c r="AF41" s="27"/>
      <c r="AG41" s="36"/>
      <c r="AH41" s="27"/>
      <c r="AI41" s="27"/>
      <c r="AJ41" s="27"/>
      <c r="AK41" s="36"/>
      <c r="AL41" s="36"/>
      <c r="AM41" s="36"/>
      <c r="AN41" s="36"/>
      <c r="AO41" s="36"/>
    </row>
    <row r="42" spans="1:41" s="1" customFormat="1" ht="45" customHeight="1" x14ac:dyDescent="0.2">
      <c r="A42" s="26">
        <v>24</v>
      </c>
      <c r="B42" s="26"/>
      <c r="C42" s="27" t="s">
        <v>102</v>
      </c>
      <c r="D42" s="27" t="s">
        <v>119</v>
      </c>
      <c r="E42" s="26" t="s">
        <v>120</v>
      </c>
      <c r="F42" s="26" t="e">
        <f t="shared" si="5"/>
        <v>#VALUE!</v>
      </c>
      <c r="G42" s="28">
        <v>1</v>
      </c>
      <c r="H42" s="29" t="e">
        <f t="shared" si="1"/>
        <v>#VALUE!</v>
      </c>
      <c r="I42" s="29" t="e">
        <f t="shared" si="2"/>
        <v>#VALUE!</v>
      </c>
      <c r="J42" s="26" t="s">
        <v>18</v>
      </c>
      <c r="K42" s="30">
        <f t="shared" si="6"/>
        <v>53234.82</v>
      </c>
      <c r="L42" s="30">
        <f t="shared" si="3"/>
        <v>53234.82</v>
      </c>
      <c r="M42" s="27"/>
      <c r="N42" s="26" t="s">
        <v>38</v>
      </c>
      <c r="O42" s="31" t="s">
        <v>121</v>
      </c>
      <c r="P42" s="32">
        <v>32264</v>
      </c>
      <c r="Q42" s="31" t="s">
        <v>40</v>
      </c>
      <c r="R42" s="32"/>
      <c r="S42" s="32">
        <v>40771</v>
      </c>
      <c r="T42" s="32"/>
      <c r="U42" s="32"/>
      <c r="V42" s="27"/>
      <c r="W42" s="27"/>
      <c r="X42" s="33"/>
      <c r="Y42" s="33"/>
      <c r="Z42" s="27" t="s">
        <v>106</v>
      </c>
      <c r="AA42" s="34" t="s">
        <v>42</v>
      </c>
      <c r="AB42" s="35" t="s">
        <v>43</v>
      </c>
      <c r="AC42" s="36"/>
      <c r="AD42" s="27"/>
      <c r="AE42" s="27"/>
      <c r="AF42" s="27"/>
      <c r="AG42" s="36"/>
      <c r="AH42" s="27"/>
      <c r="AI42" s="27"/>
      <c r="AJ42" s="27"/>
      <c r="AK42" s="36"/>
      <c r="AL42" s="36"/>
      <c r="AM42" s="36"/>
      <c r="AN42" s="36"/>
      <c r="AO42" s="36"/>
    </row>
    <row r="43" spans="1:41" s="1" customFormat="1" ht="45" customHeight="1" x14ac:dyDescent="0.2">
      <c r="A43" s="26">
        <v>25</v>
      </c>
      <c r="B43" s="26"/>
      <c r="C43" s="27" t="s">
        <v>102</v>
      </c>
      <c r="D43" s="27" t="s">
        <v>122</v>
      </c>
      <c r="E43" s="26" t="s">
        <v>123</v>
      </c>
      <c r="F43" s="26" t="e">
        <f t="shared" si="5"/>
        <v>#VALUE!</v>
      </c>
      <c r="G43" s="28">
        <v>1</v>
      </c>
      <c r="H43" s="29" t="e">
        <f t="shared" si="1"/>
        <v>#VALUE!</v>
      </c>
      <c r="I43" s="29" t="e">
        <f t="shared" si="2"/>
        <v>#VALUE!</v>
      </c>
      <c r="J43" s="26"/>
      <c r="K43" s="30">
        <f>39234.82</f>
        <v>39234.82</v>
      </c>
      <c r="L43" s="30">
        <f t="shared" si="3"/>
        <v>39234.82</v>
      </c>
      <c r="M43" s="27"/>
      <c r="N43" s="26" t="s">
        <v>38</v>
      </c>
      <c r="O43" s="31" t="s">
        <v>124</v>
      </c>
      <c r="P43" s="32">
        <v>31503</v>
      </c>
      <c r="Q43" s="31" t="s">
        <v>40</v>
      </c>
      <c r="R43" s="32"/>
      <c r="S43" s="32">
        <v>42430</v>
      </c>
      <c r="T43" s="32"/>
      <c r="U43" s="32"/>
      <c r="V43" s="27"/>
      <c r="W43" s="27"/>
      <c r="X43" s="33"/>
      <c r="Y43" s="33"/>
      <c r="Z43" s="27" t="s">
        <v>106</v>
      </c>
      <c r="AA43" s="34" t="s">
        <v>42</v>
      </c>
      <c r="AB43" s="35" t="s">
        <v>43</v>
      </c>
      <c r="AC43" s="36"/>
      <c r="AD43" s="27"/>
      <c r="AE43" s="27"/>
      <c r="AF43" s="27"/>
      <c r="AG43" s="36"/>
      <c r="AH43" s="27"/>
      <c r="AI43" s="27"/>
      <c r="AJ43" s="27"/>
      <c r="AK43" s="36"/>
      <c r="AL43" s="36"/>
      <c r="AM43" s="36"/>
      <c r="AN43" s="36"/>
      <c r="AO43" s="36"/>
    </row>
    <row r="44" spans="1:41" s="1" customFormat="1" ht="45" customHeight="1" x14ac:dyDescent="0.2">
      <c r="A44" s="26">
        <v>26</v>
      </c>
      <c r="B44" s="26"/>
      <c r="C44" s="27" t="s">
        <v>102</v>
      </c>
      <c r="D44" s="27" t="s">
        <v>125</v>
      </c>
      <c r="E44" s="26" t="s">
        <v>126</v>
      </c>
      <c r="F44" s="26" t="e">
        <f t="shared" si="5"/>
        <v>#VALUE!</v>
      </c>
      <c r="G44" s="28">
        <v>1</v>
      </c>
      <c r="H44" s="29" t="e">
        <f t="shared" si="1"/>
        <v>#VALUE!</v>
      </c>
      <c r="I44" s="29" t="e">
        <f t="shared" si="2"/>
        <v>#VALUE!</v>
      </c>
      <c r="J44" s="26"/>
      <c r="K44" s="30">
        <f>39234.82</f>
        <v>39234.82</v>
      </c>
      <c r="L44" s="30">
        <f t="shared" si="3"/>
        <v>39234.82</v>
      </c>
      <c r="M44" s="27"/>
      <c r="N44" s="26" t="s">
        <v>38</v>
      </c>
      <c r="O44" s="31" t="s">
        <v>127</v>
      </c>
      <c r="P44" s="32">
        <v>31472</v>
      </c>
      <c r="Q44" s="31" t="s">
        <v>53</v>
      </c>
      <c r="R44" s="32"/>
      <c r="S44" s="32">
        <v>43158</v>
      </c>
      <c r="T44" s="32"/>
      <c r="U44" s="32"/>
      <c r="V44" s="27"/>
      <c r="W44" s="27"/>
      <c r="X44" s="33" t="s">
        <v>48</v>
      </c>
      <c r="Y44" s="33"/>
      <c r="Z44" s="27" t="s">
        <v>54</v>
      </c>
      <c r="AA44" s="34" t="s">
        <v>42</v>
      </c>
      <c r="AB44" s="35" t="s">
        <v>43</v>
      </c>
      <c r="AC44" s="36"/>
      <c r="AD44" s="27"/>
      <c r="AE44" s="27"/>
      <c r="AF44" s="27"/>
      <c r="AG44" s="36"/>
      <c r="AH44" s="27"/>
      <c r="AI44" s="27"/>
      <c r="AJ44" s="27"/>
      <c r="AK44" s="36"/>
      <c r="AL44" s="36"/>
      <c r="AM44" s="36"/>
      <c r="AN44" s="36"/>
      <c r="AO44" s="36"/>
    </row>
    <row r="45" spans="1:41" s="1" customFormat="1" ht="45" customHeight="1" x14ac:dyDescent="0.2">
      <c r="A45" s="26">
        <v>27</v>
      </c>
      <c r="B45" s="26"/>
      <c r="C45" s="27" t="s">
        <v>102</v>
      </c>
      <c r="D45" s="27" t="s">
        <v>128</v>
      </c>
      <c r="E45" s="26" t="s">
        <v>129</v>
      </c>
      <c r="F45" s="26" t="e">
        <f t="shared" si="5"/>
        <v>#VALUE!</v>
      </c>
      <c r="G45" s="28">
        <v>1</v>
      </c>
      <c r="H45" s="29" t="e">
        <f t="shared" si="1"/>
        <v>#VALUE!</v>
      </c>
      <c r="I45" s="29" t="e">
        <f t="shared" si="2"/>
        <v>#VALUE!</v>
      </c>
      <c r="J45" s="26"/>
      <c r="K45" s="30">
        <f>39234.82</f>
        <v>39234.82</v>
      </c>
      <c r="L45" s="30">
        <f t="shared" si="3"/>
        <v>39234.82</v>
      </c>
      <c r="M45" s="27"/>
      <c r="N45" s="26" t="s">
        <v>38</v>
      </c>
      <c r="O45" s="31" t="s">
        <v>130</v>
      </c>
      <c r="P45" s="32">
        <v>31444</v>
      </c>
      <c r="Q45" s="31" t="s">
        <v>40</v>
      </c>
      <c r="R45" s="32"/>
      <c r="S45" s="32">
        <v>42430</v>
      </c>
      <c r="T45" s="32"/>
      <c r="U45" s="32"/>
      <c r="V45" s="27"/>
      <c r="W45" s="27"/>
      <c r="X45" s="33"/>
      <c r="Y45" s="33"/>
      <c r="Z45" s="27" t="s">
        <v>106</v>
      </c>
      <c r="AA45" s="34" t="s">
        <v>42</v>
      </c>
      <c r="AB45" s="35" t="s">
        <v>43</v>
      </c>
      <c r="AC45" s="36"/>
      <c r="AD45" s="27"/>
      <c r="AE45" s="27"/>
      <c r="AF45" s="27"/>
      <c r="AG45" s="36"/>
      <c r="AH45" s="27"/>
      <c r="AI45" s="27"/>
      <c r="AJ45" s="27"/>
      <c r="AK45" s="36"/>
      <c r="AL45" s="36"/>
      <c r="AM45" s="36"/>
      <c r="AN45" s="36"/>
      <c r="AO45" s="36"/>
    </row>
    <row r="46" spans="1:41" s="1" customFormat="1" ht="45" customHeight="1" x14ac:dyDescent="0.2">
      <c r="A46" s="26">
        <v>28</v>
      </c>
      <c r="B46" s="26"/>
      <c r="C46" s="27" t="s">
        <v>102</v>
      </c>
      <c r="D46" s="27" t="s">
        <v>131</v>
      </c>
      <c r="E46" s="26" t="s">
        <v>132</v>
      </c>
      <c r="F46" s="26" t="e">
        <f t="shared" si="5"/>
        <v>#VALUE!</v>
      </c>
      <c r="G46" s="28">
        <v>0.7</v>
      </c>
      <c r="H46" s="29" t="e">
        <f t="shared" si="1"/>
        <v>#VALUE!</v>
      </c>
      <c r="I46" s="29" t="e">
        <f t="shared" si="2"/>
        <v>#VALUE!</v>
      </c>
      <c r="J46" s="26"/>
      <c r="K46" s="30">
        <f>35615.53</f>
        <v>35615.53</v>
      </c>
      <c r="L46" s="30">
        <f t="shared" si="3"/>
        <v>24930.870999999999</v>
      </c>
      <c r="M46" s="27"/>
      <c r="N46" s="26" t="s">
        <v>38</v>
      </c>
      <c r="O46" s="31" t="s">
        <v>133</v>
      </c>
      <c r="P46" s="32">
        <v>36708</v>
      </c>
      <c r="Q46" s="31" t="s">
        <v>40</v>
      </c>
      <c r="R46" s="32"/>
      <c r="S46" s="32">
        <v>43888</v>
      </c>
      <c r="T46" s="32"/>
      <c r="U46" s="32"/>
      <c r="V46" s="27"/>
      <c r="W46" s="27"/>
      <c r="X46" s="33"/>
      <c r="Y46" s="33" t="s">
        <v>41</v>
      </c>
      <c r="Z46" s="27" t="s">
        <v>41</v>
      </c>
      <c r="AA46" s="34" t="s">
        <v>42</v>
      </c>
      <c r="AB46" s="35" t="s">
        <v>43</v>
      </c>
      <c r="AC46" s="36"/>
      <c r="AD46" s="27"/>
      <c r="AE46" s="27"/>
      <c r="AF46" s="27"/>
      <c r="AG46" s="36"/>
      <c r="AH46" s="27"/>
      <c r="AI46" s="27"/>
      <c r="AJ46" s="27"/>
      <c r="AK46" s="36"/>
      <c r="AL46" s="36"/>
      <c r="AM46" s="36"/>
      <c r="AN46" s="36"/>
      <c r="AO46" s="36"/>
    </row>
    <row r="47" spans="1:41" s="1" customFormat="1" ht="45" customHeight="1" x14ac:dyDescent="0.2">
      <c r="A47" s="26">
        <v>29</v>
      </c>
      <c r="B47" s="26"/>
      <c r="C47" s="27" t="s">
        <v>102</v>
      </c>
      <c r="D47" s="27" t="s">
        <v>134</v>
      </c>
      <c r="E47" s="26" t="s">
        <v>135</v>
      </c>
      <c r="F47" s="26" t="e">
        <f t="shared" si="5"/>
        <v>#VALUE!</v>
      </c>
      <c r="G47" s="28">
        <v>0.97</v>
      </c>
      <c r="H47" s="29" t="e">
        <f t="shared" si="1"/>
        <v>#VALUE!</v>
      </c>
      <c r="I47" s="29" t="e">
        <f t="shared" si="2"/>
        <v>#VALUE!</v>
      </c>
      <c r="J47" s="26"/>
      <c r="K47" s="30">
        <v>70000</v>
      </c>
      <c r="L47" s="30">
        <f t="shared" si="3"/>
        <v>67900</v>
      </c>
      <c r="M47" s="27"/>
      <c r="N47" s="26" t="s">
        <v>38</v>
      </c>
      <c r="O47" s="31" t="s">
        <v>136</v>
      </c>
      <c r="P47" s="32">
        <v>32905</v>
      </c>
      <c r="Q47" s="31" t="s">
        <v>40</v>
      </c>
      <c r="R47" s="32"/>
      <c r="S47" s="32">
        <v>44619</v>
      </c>
      <c r="T47" s="32"/>
      <c r="U47" s="32"/>
      <c r="V47" s="27"/>
      <c r="W47" s="27"/>
      <c r="X47" s="33"/>
      <c r="Y47" s="33" t="s">
        <v>41</v>
      </c>
      <c r="Z47" s="27" t="s">
        <v>41</v>
      </c>
      <c r="AA47" s="34" t="s">
        <v>42</v>
      </c>
      <c r="AB47" s="35" t="s">
        <v>43</v>
      </c>
      <c r="AC47" s="36"/>
      <c r="AD47" s="27"/>
      <c r="AE47" s="27"/>
      <c r="AF47" s="27"/>
      <c r="AG47" s="36"/>
      <c r="AH47" s="27"/>
      <c r="AI47" s="27"/>
      <c r="AJ47" s="27"/>
      <c r="AK47" s="36"/>
      <c r="AL47" s="36"/>
      <c r="AM47" s="36"/>
      <c r="AN47" s="36"/>
      <c r="AO47" s="36"/>
    </row>
    <row r="48" spans="1:41" s="1" customFormat="1" ht="45" customHeight="1" x14ac:dyDescent="0.2">
      <c r="A48" s="26">
        <v>30</v>
      </c>
      <c r="B48" s="26"/>
      <c r="C48" s="27" t="s">
        <v>102</v>
      </c>
      <c r="D48" s="27" t="s">
        <v>137</v>
      </c>
      <c r="E48" s="26" t="s">
        <v>138</v>
      </c>
      <c r="F48" s="26" t="e">
        <f>DATEDIF(P48,Q48,"y") + DATEDIF(T48,U48,"y") + DATEDIF(V48,W48,"y") + SUM(Z48) &amp; " años " &amp; DATEDIF(P48,Q48,"ym") + DATEDIF(T48,U48,"ym") + DATEDIF(V48,W48,"ym") + SUM(AA48) - SUM(AE48) &amp; " meses " &amp; DATEDIF(P48,Q48,"md") + DATEDIF(T48,U48,"md") + DATEDIF(V48,W48,"md") - SUM(AF48) &amp; " días"</f>
        <v>#VALUE!</v>
      </c>
      <c r="G48" s="28">
        <v>1</v>
      </c>
      <c r="H48" s="29" t="e">
        <f t="shared" si="1"/>
        <v>#VALUE!</v>
      </c>
      <c r="I48" s="29" t="e">
        <f t="shared" si="2"/>
        <v>#VALUE!</v>
      </c>
      <c r="J48" s="26"/>
      <c r="K48" s="30">
        <f>39234.82</f>
        <v>39234.82</v>
      </c>
      <c r="L48" s="30">
        <f t="shared" si="3"/>
        <v>39234.82</v>
      </c>
      <c r="M48" s="27"/>
      <c r="N48" s="26" t="s">
        <v>38</v>
      </c>
      <c r="O48" s="31" t="s">
        <v>139</v>
      </c>
      <c r="P48" s="32">
        <v>31444</v>
      </c>
      <c r="Q48" s="31" t="s">
        <v>40</v>
      </c>
      <c r="R48" s="32"/>
      <c r="S48" s="32">
        <v>43158</v>
      </c>
      <c r="T48" s="32"/>
      <c r="U48" s="32"/>
      <c r="V48" s="27"/>
      <c r="W48" s="27"/>
      <c r="X48" s="33"/>
      <c r="Y48" s="33"/>
      <c r="Z48" s="27" t="s">
        <v>106</v>
      </c>
      <c r="AA48" s="34" t="s">
        <v>42</v>
      </c>
      <c r="AB48" s="35" t="s">
        <v>43</v>
      </c>
      <c r="AC48" s="36"/>
      <c r="AD48" s="27"/>
      <c r="AE48" s="27"/>
      <c r="AF48" s="27"/>
      <c r="AG48" s="36"/>
      <c r="AH48" s="27"/>
      <c r="AI48" s="27"/>
      <c r="AJ48" s="27"/>
      <c r="AK48" s="36"/>
      <c r="AL48" s="36"/>
      <c r="AM48" s="36"/>
      <c r="AN48" s="36"/>
      <c r="AO48" s="36"/>
    </row>
    <row r="49" spans="1:41" s="1" customFormat="1" ht="45" customHeight="1" x14ac:dyDescent="0.2">
      <c r="A49" s="26">
        <v>31</v>
      </c>
      <c r="B49" s="26"/>
      <c r="C49" s="27" t="s">
        <v>102</v>
      </c>
      <c r="D49" s="27" t="s">
        <v>140</v>
      </c>
      <c r="E49" s="26" t="s">
        <v>141</v>
      </c>
      <c r="F49" s="26" t="e">
        <f>DATEDIF(P49,Q49,"y") + DATEDIF(T49,U49,"y") + DATEDIF(V49,W49,"y") + SUM(Z49) &amp; " años " &amp; DATEDIF(P49,Q49,"ym") + DATEDIF(T49,U49,"ym") + DATEDIF(V49,W49,"ym") + SUM(AA49) - SUM(AE49) &amp; " meses " &amp; DATEDIF(P49,Q49,"md") + DATEDIF(T49,U49,"md") + DATEDIF(V49,W49,"md") - SUM(AF49) &amp; " días"</f>
        <v>#VALUE!</v>
      </c>
      <c r="G49" s="28">
        <v>1</v>
      </c>
      <c r="H49" s="29" t="e">
        <f t="shared" si="1"/>
        <v>#VALUE!</v>
      </c>
      <c r="I49" s="29" t="e">
        <f t="shared" si="2"/>
        <v>#VALUE!</v>
      </c>
      <c r="J49" s="26"/>
      <c r="K49" s="30">
        <v>39234.82</v>
      </c>
      <c r="L49" s="30">
        <f t="shared" si="3"/>
        <v>39234.82</v>
      </c>
      <c r="M49" s="27"/>
      <c r="N49" s="26" t="s">
        <v>38</v>
      </c>
      <c r="O49" s="31" t="s">
        <v>142</v>
      </c>
      <c r="P49" s="32">
        <v>32545</v>
      </c>
      <c r="Q49" s="31" t="s">
        <v>40</v>
      </c>
      <c r="R49" s="32"/>
      <c r="S49" s="32">
        <v>43157</v>
      </c>
      <c r="T49" s="32"/>
      <c r="U49" s="32"/>
      <c r="V49" s="27"/>
      <c r="W49" s="27"/>
      <c r="X49" s="33"/>
      <c r="Y49" s="33"/>
      <c r="Z49" s="27" t="s">
        <v>106</v>
      </c>
      <c r="AA49" s="34" t="s">
        <v>42</v>
      </c>
      <c r="AB49" s="35" t="s">
        <v>43</v>
      </c>
      <c r="AC49" s="36"/>
      <c r="AD49" s="27"/>
      <c r="AE49" s="27"/>
      <c r="AF49" s="27"/>
      <c r="AG49" s="36"/>
      <c r="AH49" s="27"/>
      <c r="AI49" s="27"/>
      <c r="AJ49" s="27"/>
      <c r="AK49" s="36"/>
      <c r="AL49" s="36"/>
      <c r="AM49" s="36"/>
      <c r="AN49" s="36"/>
      <c r="AO49" s="36"/>
    </row>
    <row r="50" spans="1:41" s="1" customFormat="1" ht="45" customHeight="1" x14ac:dyDescent="0.2">
      <c r="A50" s="26">
        <v>32</v>
      </c>
      <c r="B50" s="26"/>
      <c r="C50" s="27" t="s">
        <v>102</v>
      </c>
      <c r="D50" s="27" t="s">
        <v>143</v>
      </c>
      <c r="E50" s="26" t="s">
        <v>144</v>
      </c>
      <c r="F50" s="26" t="e">
        <f>DATEDIF(P50,Q50,"y") + DATEDIF(T50,U50,"y") + DATEDIF(V50,W50,"y") + SUM(AD50) &amp; " años " &amp; DATEDIF(P50,Q50,"ym") + DATEDIF(T50,U50,"ym") + DATEDIF(V50,W50,"ym") + SUM(AE50) - SUM(AI50) &amp; " meses " &amp; DATEDIF(P50,Q50,"md") + DATEDIF(T50,U50,"md") + DATEDIF(V50,W50,"md") - SUM(AJ50) &amp; " días"</f>
        <v>#VALUE!</v>
      </c>
      <c r="G50" s="28">
        <v>1</v>
      </c>
      <c r="H50" s="29" t="e">
        <f t="shared" si="1"/>
        <v>#VALUE!</v>
      </c>
      <c r="I50" s="29" t="e">
        <f t="shared" si="2"/>
        <v>#VALUE!</v>
      </c>
      <c r="J50" s="26"/>
      <c r="K50" s="30">
        <v>35615.53</v>
      </c>
      <c r="L50" s="30">
        <f t="shared" si="3"/>
        <v>35615.53</v>
      </c>
      <c r="M50" s="27"/>
      <c r="N50" s="26" t="s">
        <v>38</v>
      </c>
      <c r="O50" s="31" t="s">
        <v>145</v>
      </c>
      <c r="P50" s="32">
        <v>36039</v>
      </c>
      <c r="Q50" s="31" t="s">
        <v>40</v>
      </c>
      <c r="R50" s="32"/>
      <c r="S50" s="32">
        <v>43888</v>
      </c>
      <c r="T50" s="32">
        <v>31594</v>
      </c>
      <c r="U50" s="32">
        <v>35977</v>
      </c>
      <c r="V50" s="27"/>
      <c r="W50" s="27"/>
      <c r="X50" s="33"/>
      <c r="Y50" s="33"/>
      <c r="Z50" s="27" t="s">
        <v>106</v>
      </c>
      <c r="AA50" s="34" t="s">
        <v>42</v>
      </c>
      <c r="AB50" s="35" t="s">
        <v>43</v>
      </c>
      <c r="AC50" s="36"/>
      <c r="AD50" s="27"/>
      <c r="AE50" s="27"/>
      <c r="AF50" s="27"/>
      <c r="AG50" s="36"/>
      <c r="AH50" s="27"/>
      <c r="AI50" s="27"/>
      <c r="AJ50" s="27"/>
      <c r="AK50" s="36"/>
      <c r="AL50" s="36"/>
      <c r="AM50" s="36"/>
      <c r="AN50" s="36"/>
      <c r="AO50" s="36"/>
    </row>
    <row r="51" spans="1:41" s="1" customFormat="1" ht="45" customHeight="1" x14ac:dyDescent="0.2">
      <c r="A51" s="26">
        <v>33</v>
      </c>
      <c r="B51" s="26"/>
      <c r="C51" s="27" t="s">
        <v>102</v>
      </c>
      <c r="D51" s="27" t="s">
        <v>146</v>
      </c>
      <c r="E51" s="26" t="s">
        <v>147</v>
      </c>
      <c r="F51" s="26" t="e">
        <f>DATEDIF(P51,Q51,"y") + DATEDIF(T51,U51,"y") + DATEDIF(V51,W51,"y") + SUM(AD51) &amp; " años " &amp; DATEDIF(P51,Q51,"ym") + DATEDIF(T51,U51,"ym") + DATEDIF(V51,W51,"ym") + SUM(AE51) - SUM(AI51) &amp; " meses " &amp; DATEDIF(P51,Q51,"md") + DATEDIF(T51,U51,"md") + DATEDIF(V51,W51,"md") - SUM(AJ51) &amp; " días"</f>
        <v>#VALUE!</v>
      </c>
      <c r="G51" s="28">
        <v>1</v>
      </c>
      <c r="H51" s="29" t="e">
        <f t="shared" si="1"/>
        <v>#VALUE!</v>
      </c>
      <c r="I51" s="29" t="e">
        <f t="shared" si="2"/>
        <v>#VALUE!</v>
      </c>
      <c r="J51" s="26"/>
      <c r="K51" s="30">
        <f>39234.82</f>
        <v>39234.82</v>
      </c>
      <c r="L51" s="30">
        <f t="shared" si="3"/>
        <v>39234.82</v>
      </c>
      <c r="M51" s="27"/>
      <c r="N51" s="26" t="s">
        <v>38</v>
      </c>
      <c r="O51" s="31" t="s">
        <v>148</v>
      </c>
      <c r="P51" s="32">
        <v>31533</v>
      </c>
      <c r="Q51" s="31" t="s">
        <v>40</v>
      </c>
      <c r="R51" s="32"/>
      <c r="S51" s="32">
        <v>43158</v>
      </c>
      <c r="T51" s="32"/>
      <c r="U51" s="32"/>
      <c r="V51" s="27"/>
      <c r="W51" s="27"/>
      <c r="X51" s="33"/>
      <c r="Y51" s="33"/>
      <c r="Z51" s="27" t="s">
        <v>106</v>
      </c>
      <c r="AA51" s="34" t="s">
        <v>42</v>
      </c>
      <c r="AB51" s="35" t="s">
        <v>43</v>
      </c>
      <c r="AC51" s="36"/>
      <c r="AD51" s="27"/>
      <c r="AE51" s="27"/>
      <c r="AF51" s="27"/>
      <c r="AG51" s="36"/>
      <c r="AH51" s="27"/>
      <c r="AI51" s="27"/>
      <c r="AJ51" s="27"/>
      <c r="AK51" s="36"/>
      <c r="AL51" s="36"/>
      <c r="AM51" s="36"/>
      <c r="AN51" s="36"/>
      <c r="AO51" s="36"/>
    </row>
    <row r="52" spans="1:41" s="1" customFormat="1" ht="45" customHeight="1" x14ac:dyDescent="0.2">
      <c r="A52" s="26">
        <v>34</v>
      </c>
      <c r="B52" s="26"/>
      <c r="C52" s="27" t="s">
        <v>102</v>
      </c>
      <c r="D52" s="27" t="s">
        <v>149</v>
      </c>
      <c r="E52" s="26" t="s">
        <v>150</v>
      </c>
      <c r="F52" s="26" t="e">
        <f>DATEDIF(P52,Q52,"y") + DATEDIF(T52,U52,"y") + DATEDIF(V52,W52,"y") + SUM(AD52) &amp; " años " &amp; DATEDIF(P52,Q52,"ym") + DATEDIF(T52,U52,"ym") + DATEDIF(V52,W52,"ym") + SUM(AE52) - SUM(AI52) &amp; " meses " &amp; DATEDIF(P52,Q52,"md") + DATEDIF(T52,U52,"md") + DATEDIF(V52,W52,"md") - SUM(AJ52) &amp; " días"</f>
        <v>#VALUE!</v>
      </c>
      <c r="G52" s="28">
        <v>1</v>
      </c>
      <c r="H52" s="29" t="e">
        <f t="shared" si="1"/>
        <v>#VALUE!</v>
      </c>
      <c r="I52" s="29" t="e">
        <f t="shared" si="2"/>
        <v>#VALUE!</v>
      </c>
      <c r="J52" s="26"/>
      <c r="K52" s="30">
        <v>39234.82</v>
      </c>
      <c r="L52" s="30">
        <f t="shared" si="3"/>
        <v>39234.82</v>
      </c>
      <c r="M52" s="27"/>
      <c r="N52" s="26" t="s">
        <v>38</v>
      </c>
      <c r="O52" s="31" t="s">
        <v>151</v>
      </c>
      <c r="P52" s="32">
        <v>31444</v>
      </c>
      <c r="Q52" s="31" t="s">
        <v>40</v>
      </c>
      <c r="R52" s="32"/>
      <c r="S52" s="32">
        <v>42430</v>
      </c>
      <c r="T52" s="32"/>
      <c r="U52" s="32"/>
      <c r="V52" s="27"/>
      <c r="W52" s="27"/>
      <c r="X52" s="33"/>
      <c r="Y52" s="33"/>
      <c r="Z52" s="27" t="s">
        <v>106</v>
      </c>
      <c r="AA52" s="34" t="s">
        <v>42</v>
      </c>
      <c r="AB52" s="35" t="s">
        <v>43</v>
      </c>
      <c r="AC52" s="36"/>
      <c r="AD52" s="27"/>
      <c r="AE52" s="27"/>
      <c r="AF52" s="27"/>
      <c r="AG52" s="36"/>
      <c r="AH52" s="27"/>
      <c r="AI52" s="27"/>
      <c r="AJ52" s="27"/>
      <c r="AK52" s="36"/>
      <c r="AL52" s="36"/>
      <c r="AM52" s="36"/>
      <c r="AN52" s="36"/>
      <c r="AO52" s="36"/>
    </row>
    <row r="53" spans="1:41" s="1" customFormat="1" ht="45" customHeight="1" x14ac:dyDescent="0.2">
      <c r="A53" s="26">
        <v>35</v>
      </c>
      <c r="B53" s="26"/>
      <c r="C53" s="27" t="s">
        <v>102</v>
      </c>
      <c r="D53" s="27" t="s">
        <v>152</v>
      </c>
      <c r="E53" s="26" t="s">
        <v>153</v>
      </c>
      <c r="F53" s="26" t="e">
        <f>DATEDIF(P53,Q53,"y") + DATEDIF(T53,U53,"y") + DATEDIF(V53,W53,"y") + SUM(Z53) &amp; " años " &amp; DATEDIF(P53,Q53,"ym") + DATEDIF(T53,U53,"ym") + DATEDIF(V53,W53,"ym") + SUM(AA53) - SUM(AE53) &amp; " meses " &amp; DATEDIF(P53,Q53,"md") + DATEDIF(T53,U53,"md") + DATEDIF(V53,W53,"md") - SUM(AF53) &amp; " días"</f>
        <v>#VALUE!</v>
      </c>
      <c r="G53" s="28">
        <v>0.77500000000000002</v>
      </c>
      <c r="H53" s="29" t="e">
        <f t="shared" si="1"/>
        <v>#VALUE!</v>
      </c>
      <c r="I53" s="29" t="e">
        <f t="shared" si="2"/>
        <v>#VALUE!</v>
      </c>
      <c r="J53" s="26"/>
      <c r="K53" s="30">
        <v>70000</v>
      </c>
      <c r="L53" s="30">
        <f t="shared" si="3"/>
        <v>54250</v>
      </c>
      <c r="M53" s="27"/>
      <c r="N53" s="26" t="s">
        <v>38</v>
      </c>
      <c r="O53" s="31" t="s">
        <v>154</v>
      </c>
      <c r="P53" s="32">
        <v>35400</v>
      </c>
      <c r="Q53" s="31" t="s">
        <v>40</v>
      </c>
      <c r="R53" s="32"/>
      <c r="S53" s="32">
        <v>42430</v>
      </c>
      <c r="T53" s="32"/>
      <c r="U53" s="32"/>
      <c r="V53" s="27"/>
      <c r="W53" s="27"/>
      <c r="X53" s="33"/>
      <c r="Y53" s="33"/>
      <c r="Z53" s="27" t="s">
        <v>41</v>
      </c>
      <c r="AA53" s="34" t="s">
        <v>42</v>
      </c>
      <c r="AB53" s="35" t="s">
        <v>43</v>
      </c>
      <c r="AC53" s="36"/>
      <c r="AD53" s="27"/>
      <c r="AE53" s="27"/>
      <c r="AF53" s="27"/>
      <c r="AG53" s="36"/>
      <c r="AH53" s="27"/>
      <c r="AI53" s="27"/>
      <c r="AJ53" s="27"/>
      <c r="AK53" s="36"/>
      <c r="AL53" s="36"/>
      <c r="AM53" s="36"/>
      <c r="AN53" s="36"/>
      <c r="AO53" s="36"/>
    </row>
    <row r="54" spans="1:41" s="1" customFormat="1" ht="45" customHeight="1" x14ac:dyDescent="0.2">
      <c r="A54" s="26">
        <v>36</v>
      </c>
      <c r="B54" s="26"/>
      <c r="C54" s="27" t="s">
        <v>102</v>
      </c>
      <c r="D54" s="27" t="s">
        <v>155</v>
      </c>
      <c r="E54" s="26" t="s">
        <v>156</v>
      </c>
      <c r="F54" s="26" t="e">
        <f>DATEDIF(P54,Q54,"y") + DATEDIF(T54,U54,"y") + DATEDIF(V54,W54,"y") + SUM(AD54) &amp; " años " &amp; DATEDIF(P54,Q54,"ym") + DATEDIF(T54,U54,"ym") + DATEDIF(V54,W54,"ym") + SUM(AE54) - SUM(AI54) &amp; " meses " &amp; DATEDIF(P54,Q54,"md") + DATEDIF(T54,U54,"md") + DATEDIF(V54,W54,"md") - SUM(AJ54) &amp; " días"</f>
        <v>#VALUE!</v>
      </c>
      <c r="G54" s="28">
        <v>1</v>
      </c>
      <c r="H54" s="29" t="e">
        <f t="shared" si="1"/>
        <v>#VALUE!</v>
      </c>
      <c r="I54" s="29" t="e">
        <f t="shared" si="2"/>
        <v>#VALUE!</v>
      </c>
      <c r="J54" s="26"/>
      <c r="K54" s="30">
        <v>39234.82</v>
      </c>
      <c r="L54" s="30">
        <f t="shared" si="3"/>
        <v>39234.82</v>
      </c>
      <c r="M54" s="27"/>
      <c r="N54" s="26" t="s">
        <v>38</v>
      </c>
      <c r="O54" s="31" t="s">
        <v>157</v>
      </c>
      <c r="P54" s="32">
        <v>32540</v>
      </c>
      <c r="Q54" s="31" t="s">
        <v>40</v>
      </c>
      <c r="R54" s="32"/>
      <c r="S54" s="32">
        <v>43525</v>
      </c>
      <c r="T54" s="32"/>
      <c r="U54" s="32"/>
      <c r="V54" s="27"/>
      <c r="W54" s="27"/>
      <c r="X54" s="33"/>
      <c r="Y54" s="33"/>
      <c r="Z54" s="27" t="s">
        <v>106</v>
      </c>
      <c r="AA54" s="34" t="s">
        <v>42</v>
      </c>
      <c r="AB54" s="35" t="s">
        <v>43</v>
      </c>
      <c r="AC54" s="36"/>
      <c r="AD54" s="27"/>
      <c r="AE54" s="27"/>
      <c r="AF54" s="27"/>
      <c r="AG54" s="36"/>
      <c r="AH54" s="27"/>
      <c r="AI54" s="27"/>
      <c r="AJ54" s="27"/>
      <c r="AK54" s="36"/>
      <c r="AL54" s="36"/>
      <c r="AM54" s="36"/>
      <c r="AN54" s="36"/>
      <c r="AO54" s="36"/>
    </row>
    <row r="55" spans="1:41" s="1" customFormat="1" ht="45" customHeight="1" x14ac:dyDescent="0.2">
      <c r="A55" s="26">
        <v>37</v>
      </c>
      <c r="B55" s="26"/>
      <c r="C55" s="27" t="s">
        <v>102</v>
      </c>
      <c r="D55" s="27" t="s">
        <v>158</v>
      </c>
      <c r="E55" s="26" t="s">
        <v>159</v>
      </c>
      <c r="F55" s="26" t="e">
        <f>DATEDIF(P55,Q55,"y") + DATEDIF(T55,U55,"y") + DATEDIF(V55,W55,"y") + SUM(AD55) &amp; " años " &amp; DATEDIF(P55,Q55,"ym") + DATEDIF(T55,U55,"ym") + DATEDIF(V55,W55,"ym") + SUM(AE55) - SUM(AI55) &amp; " meses " &amp; DATEDIF(P55,Q55,"md") + DATEDIF(T55,U55,"md") + DATEDIF(V55,W55,"md") - SUM(AJ55) &amp; " días"</f>
        <v>#VALUE!</v>
      </c>
      <c r="G55" s="28">
        <v>1</v>
      </c>
      <c r="H55" s="29" t="e">
        <f t="shared" si="1"/>
        <v>#VALUE!</v>
      </c>
      <c r="I55" s="29" t="e">
        <f t="shared" si="2"/>
        <v>#VALUE!</v>
      </c>
      <c r="J55" s="26"/>
      <c r="K55" s="30">
        <f>39234.82</f>
        <v>39234.82</v>
      </c>
      <c r="L55" s="30">
        <f t="shared" si="3"/>
        <v>39234.82</v>
      </c>
      <c r="M55" s="27"/>
      <c r="N55" s="26" t="s">
        <v>38</v>
      </c>
      <c r="O55" s="31" t="s">
        <v>160</v>
      </c>
      <c r="P55" s="32">
        <v>37063</v>
      </c>
      <c r="Q55" s="31" t="s">
        <v>40</v>
      </c>
      <c r="R55" s="32"/>
      <c r="S55" s="32">
        <v>43158</v>
      </c>
      <c r="T55" s="32">
        <v>32187</v>
      </c>
      <c r="U55" s="32">
        <v>37062</v>
      </c>
      <c r="V55" s="27"/>
      <c r="W55" s="27"/>
      <c r="X55" s="33"/>
      <c r="Y55" s="33"/>
      <c r="Z55" s="27" t="s">
        <v>106</v>
      </c>
      <c r="AA55" s="34" t="s">
        <v>42</v>
      </c>
      <c r="AB55" s="35" t="s">
        <v>43</v>
      </c>
      <c r="AC55" s="36"/>
      <c r="AD55" s="27">
        <v>1</v>
      </c>
      <c r="AE55" s="27"/>
      <c r="AF55" s="27"/>
      <c r="AG55" s="36"/>
      <c r="AH55" s="27"/>
      <c r="AI55" s="27">
        <v>12</v>
      </c>
      <c r="AJ55" s="27"/>
      <c r="AK55" s="36"/>
      <c r="AL55" s="36"/>
      <c r="AM55" s="36"/>
      <c r="AN55" s="36"/>
      <c r="AO55" s="36"/>
    </row>
    <row r="56" spans="1:41" s="1" customFormat="1" ht="45" customHeight="1" x14ac:dyDescent="0.2">
      <c r="A56" s="26">
        <v>38</v>
      </c>
      <c r="B56" s="26"/>
      <c r="C56" s="27" t="s">
        <v>102</v>
      </c>
      <c r="D56" s="27" t="s">
        <v>161</v>
      </c>
      <c r="E56" s="26" t="s">
        <v>162</v>
      </c>
      <c r="F56" s="26" t="e">
        <f>DATEDIF(P56,Q56,"y") + DATEDIF(T56,U56,"y") + DATEDIF(V56,W56,"y") + SUM(Z56) &amp; " años " &amp; DATEDIF(P56,Q56,"ym") + DATEDIF(T56,U56,"ym") + DATEDIF(V56,W56,"ym") + SUM(AA56) - SUM(AE56) &amp; " meses " &amp; DATEDIF(P56,Q56,"md") + DATEDIF(T56,U56,"md") + DATEDIF(V56,W56,"md") - SUM(AF56) &amp; " días"</f>
        <v>#VALUE!</v>
      </c>
      <c r="G56" s="28">
        <v>1</v>
      </c>
      <c r="H56" s="29" t="e">
        <f t="shared" si="1"/>
        <v>#VALUE!</v>
      </c>
      <c r="I56" s="29" t="e">
        <f t="shared" si="2"/>
        <v>#VALUE!</v>
      </c>
      <c r="J56" s="26"/>
      <c r="K56" s="30">
        <v>35615.53</v>
      </c>
      <c r="L56" s="30">
        <f t="shared" si="3"/>
        <v>35615.53</v>
      </c>
      <c r="M56" s="27"/>
      <c r="N56" s="26" t="s">
        <v>38</v>
      </c>
      <c r="O56" s="31" t="s">
        <v>163</v>
      </c>
      <c r="P56" s="32">
        <v>31138</v>
      </c>
      <c r="Q56" s="31" t="s">
        <v>40</v>
      </c>
      <c r="R56" s="32"/>
      <c r="S56" s="32">
        <v>43888</v>
      </c>
      <c r="T56" s="32"/>
      <c r="U56" s="32"/>
      <c r="V56" s="27"/>
      <c r="W56" s="27"/>
      <c r="X56" s="33"/>
      <c r="Y56" s="33"/>
      <c r="Z56" s="27" t="s">
        <v>41</v>
      </c>
      <c r="AA56" s="34" t="s">
        <v>42</v>
      </c>
      <c r="AB56" s="35" t="s">
        <v>43</v>
      </c>
      <c r="AC56" s="36"/>
      <c r="AD56" s="27"/>
      <c r="AE56" s="27"/>
      <c r="AF56" s="27"/>
      <c r="AG56" s="36"/>
      <c r="AH56" s="27"/>
      <c r="AI56" s="27"/>
      <c r="AJ56" s="27"/>
      <c r="AK56" s="36"/>
      <c r="AL56" s="36"/>
      <c r="AM56" s="36"/>
      <c r="AN56" s="36"/>
      <c r="AO56" s="36"/>
    </row>
    <row r="57" spans="1:41" s="1" customFormat="1" ht="45" customHeight="1" x14ac:dyDescent="0.2">
      <c r="A57" s="26">
        <v>39</v>
      </c>
      <c r="B57" s="26"/>
      <c r="C57" s="27" t="s">
        <v>102</v>
      </c>
      <c r="D57" s="27" t="s">
        <v>164</v>
      </c>
      <c r="E57" s="26" t="s">
        <v>165</v>
      </c>
      <c r="F57" s="26" t="e">
        <f>DATEDIF(P57,Q57,"y") + DATEDIF(T57,U57,"y") + DATEDIF(V57,W57,"y") + SUM(Z57) &amp; " años " &amp; DATEDIF(P57,Q57,"ym") + DATEDIF(T57,U57,"ym") + DATEDIF(V57,W57,"ym") + SUM(AA57) - SUM(AE57) &amp; " meses " &amp; DATEDIF(P57,Q57,"md") + DATEDIF(T57,U57,"md") + DATEDIF(V57,W57,"md") - SUM(AF57) &amp; " días"</f>
        <v>#VALUE!</v>
      </c>
      <c r="G57" s="28">
        <v>1</v>
      </c>
      <c r="H57" s="29" t="e">
        <f t="shared" si="1"/>
        <v>#VALUE!</v>
      </c>
      <c r="I57" s="29" t="e">
        <f t="shared" si="2"/>
        <v>#VALUE!</v>
      </c>
      <c r="J57" s="26"/>
      <c r="K57" s="30">
        <f>39234.82+14000</f>
        <v>53234.82</v>
      </c>
      <c r="L57" s="30">
        <f t="shared" si="3"/>
        <v>53234.82</v>
      </c>
      <c r="M57" s="27"/>
      <c r="N57" s="26" t="s">
        <v>38</v>
      </c>
      <c r="O57" s="31" t="s">
        <v>166</v>
      </c>
      <c r="P57" s="32">
        <v>31057</v>
      </c>
      <c r="Q57" s="31" t="s">
        <v>40</v>
      </c>
      <c r="R57" s="32"/>
      <c r="S57" s="32">
        <v>43525</v>
      </c>
      <c r="T57" s="32"/>
      <c r="U57" s="32"/>
      <c r="V57" s="27"/>
      <c r="W57" s="27"/>
      <c r="X57" s="33"/>
      <c r="Y57" s="33"/>
      <c r="Z57" s="27" t="s">
        <v>41</v>
      </c>
      <c r="AA57" s="34" t="s">
        <v>42</v>
      </c>
      <c r="AB57" s="35" t="s">
        <v>43</v>
      </c>
      <c r="AC57" s="36"/>
      <c r="AD57" s="27"/>
      <c r="AE57" s="27"/>
      <c r="AF57" s="27"/>
      <c r="AG57" s="36"/>
      <c r="AH57" s="27"/>
      <c r="AI57" s="27"/>
      <c r="AJ57" s="27"/>
      <c r="AK57" s="36"/>
      <c r="AL57" s="36"/>
      <c r="AM57" s="36"/>
      <c r="AN57" s="36"/>
      <c r="AO57" s="36"/>
    </row>
    <row r="58" spans="1:41" s="1" customFormat="1" ht="45" customHeight="1" x14ac:dyDescent="0.2">
      <c r="A58" s="26">
        <v>40</v>
      </c>
      <c r="B58" s="26"/>
      <c r="C58" s="27" t="s">
        <v>102</v>
      </c>
      <c r="D58" s="27" t="s">
        <v>167</v>
      </c>
      <c r="E58" s="26" t="s">
        <v>168</v>
      </c>
      <c r="F58" s="26" t="e">
        <f>DATEDIF(P58,Q58,"y") + DATEDIF(T58,U58,"y") + DATEDIF(V58,W58,"y") + SUM(Z58) &amp; " años " &amp; DATEDIF(P58,Q58,"ym") + DATEDIF(T58,U58,"ym") + DATEDIF(V58,W58,"ym") + SUM(AA58) - SUM(AE58) &amp; " meses " &amp; DATEDIF(P58,Q58,"md") + DATEDIF(T58,U58,"md") + DATEDIF(V58,W58,"md") - SUM(AF58) &amp; " días"</f>
        <v>#VALUE!</v>
      </c>
      <c r="G58" s="28">
        <v>1</v>
      </c>
      <c r="H58" s="29" t="e">
        <f t="shared" si="1"/>
        <v>#VALUE!</v>
      </c>
      <c r="I58" s="29" t="e">
        <f t="shared" si="2"/>
        <v>#VALUE!</v>
      </c>
      <c r="J58" s="26"/>
      <c r="K58" s="30">
        <f>39234.82+14000</f>
        <v>53234.82</v>
      </c>
      <c r="L58" s="30">
        <f t="shared" si="3"/>
        <v>53234.82</v>
      </c>
      <c r="M58" s="27"/>
      <c r="N58" s="26" t="s">
        <v>38</v>
      </c>
      <c r="O58" s="31" t="s">
        <v>169</v>
      </c>
      <c r="P58" s="32">
        <v>30803</v>
      </c>
      <c r="Q58" s="31" t="s">
        <v>40</v>
      </c>
      <c r="R58" s="32"/>
      <c r="S58" s="32">
        <v>43158</v>
      </c>
      <c r="T58" s="32"/>
      <c r="U58" s="32"/>
      <c r="V58" s="27"/>
      <c r="W58" s="27"/>
      <c r="X58" s="33"/>
      <c r="Y58" s="33"/>
      <c r="Z58" s="27" t="s">
        <v>41</v>
      </c>
      <c r="AA58" s="34" t="s">
        <v>42</v>
      </c>
      <c r="AB58" s="35" t="s">
        <v>43</v>
      </c>
      <c r="AC58" s="36"/>
      <c r="AD58" s="27"/>
      <c r="AE58" s="27"/>
      <c r="AF58" s="27"/>
      <c r="AG58" s="36"/>
      <c r="AH58" s="27"/>
      <c r="AI58" s="27"/>
      <c r="AJ58" s="27"/>
      <c r="AK58" s="36"/>
      <c r="AL58" s="36"/>
      <c r="AM58" s="36"/>
      <c r="AN58" s="36"/>
      <c r="AO58" s="36"/>
    </row>
    <row r="59" spans="1:41" s="1" customFormat="1" ht="45" customHeight="1" x14ac:dyDescent="0.2">
      <c r="A59" s="26">
        <v>41</v>
      </c>
      <c r="B59" s="26"/>
      <c r="C59" s="27" t="s">
        <v>102</v>
      </c>
      <c r="D59" s="27" t="s">
        <v>170</v>
      </c>
      <c r="E59" s="26" t="s">
        <v>171</v>
      </c>
      <c r="F59" s="26" t="e">
        <f t="shared" ref="F59:F64" si="7">DATEDIF(P59,Q59,"y") + DATEDIF(T59,U59,"y") + DATEDIF(V59,W59,"y") + SUM(AD59) &amp; " años " &amp; DATEDIF(P59,Q59,"ym") + DATEDIF(T59,U59,"ym") + DATEDIF(V59,W59,"ym") + SUM(AE59) - SUM(AI59) &amp; " meses " &amp; DATEDIF(P59,Q59,"md") + DATEDIF(T59,U59,"md") + DATEDIF(V59,W59,"md") - SUM(AJ59) &amp; " días"</f>
        <v>#VALUE!</v>
      </c>
      <c r="G59" s="28">
        <v>1</v>
      </c>
      <c r="H59" s="29" t="e">
        <f t="shared" si="1"/>
        <v>#VALUE!</v>
      </c>
      <c r="I59" s="29" t="e">
        <f t="shared" si="2"/>
        <v>#VALUE!</v>
      </c>
      <c r="J59" s="26"/>
      <c r="K59" s="30">
        <f>39234.82+14000</f>
        <v>53234.82</v>
      </c>
      <c r="L59" s="30">
        <f t="shared" si="3"/>
        <v>53234.82</v>
      </c>
      <c r="M59" s="27"/>
      <c r="N59" s="26" t="s">
        <v>38</v>
      </c>
      <c r="O59" s="31" t="s">
        <v>172</v>
      </c>
      <c r="P59" s="32">
        <v>29860</v>
      </c>
      <c r="Q59" s="31" t="s">
        <v>53</v>
      </c>
      <c r="R59" s="32"/>
      <c r="S59" s="32">
        <v>43525</v>
      </c>
      <c r="T59" s="32"/>
      <c r="U59" s="32"/>
      <c r="V59" s="27"/>
      <c r="W59" s="27"/>
      <c r="X59" s="33"/>
      <c r="Y59" s="33"/>
      <c r="Z59" s="27" t="s">
        <v>41</v>
      </c>
      <c r="AA59" s="34" t="s">
        <v>42</v>
      </c>
      <c r="AB59" s="35" t="s">
        <v>43</v>
      </c>
      <c r="AC59" s="36"/>
      <c r="AD59" s="27"/>
      <c r="AE59" s="27"/>
      <c r="AF59" s="27"/>
      <c r="AG59" s="36"/>
      <c r="AH59" s="27"/>
      <c r="AI59" s="27"/>
      <c r="AJ59" s="27"/>
      <c r="AK59" s="36"/>
      <c r="AL59" s="36"/>
      <c r="AM59" s="36"/>
      <c r="AN59" s="36"/>
      <c r="AO59" s="36"/>
    </row>
    <row r="60" spans="1:41" s="1" customFormat="1" ht="45" customHeight="1" x14ac:dyDescent="0.2">
      <c r="A60" s="26">
        <v>42</v>
      </c>
      <c r="B60" s="26"/>
      <c r="C60" s="27" t="s">
        <v>102</v>
      </c>
      <c r="D60" s="27" t="s">
        <v>173</v>
      </c>
      <c r="E60" s="26" t="s">
        <v>174</v>
      </c>
      <c r="F60" s="26" t="e">
        <f t="shared" si="7"/>
        <v>#VALUE!</v>
      </c>
      <c r="G60" s="28">
        <v>1</v>
      </c>
      <c r="H60" s="29" t="e">
        <f t="shared" si="1"/>
        <v>#VALUE!</v>
      </c>
      <c r="I60" s="29" t="e">
        <f t="shared" si="2"/>
        <v>#VALUE!</v>
      </c>
      <c r="J60" s="26"/>
      <c r="K60" s="30">
        <v>39234.82</v>
      </c>
      <c r="L60" s="30">
        <f t="shared" si="3"/>
        <v>39234.82</v>
      </c>
      <c r="M60" s="27"/>
      <c r="N60" s="26" t="s">
        <v>38</v>
      </c>
      <c r="O60" s="31" t="s">
        <v>175</v>
      </c>
      <c r="P60" s="32">
        <v>34060</v>
      </c>
      <c r="Q60" s="31" t="s">
        <v>40</v>
      </c>
      <c r="R60" s="32"/>
      <c r="S60" s="32">
        <v>43158</v>
      </c>
      <c r="T60" s="32">
        <v>30590</v>
      </c>
      <c r="U60" s="32">
        <v>33511</v>
      </c>
      <c r="V60" s="27"/>
      <c r="W60" s="27"/>
      <c r="X60" s="33"/>
      <c r="Y60" s="33"/>
      <c r="Z60" s="27" t="s">
        <v>41</v>
      </c>
      <c r="AA60" s="34" t="s">
        <v>42</v>
      </c>
      <c r="AB60" s="35" t="s">
        <v>43</v>
      </c>
      <c r="AC60" s="36"/>
      <c r="AD60" s="27">
        <v>1</v>
      </c>
      <c r="AE60" s="27"/>
      <c r="AF60" s="27"/>
      <c r="AG60" s="36"/>
      <c r="AH60" s="27"/>
      <c r="AI60" s="27">
        <v>12</v>
      </c>
      <c r="AJ60" s="27"/>
      <c r="AK60" s="36"/>
      <c r="AL60" s="36"/>
      <c r="AM60" s="36"/>
      <c r="AN60" s="36"/>
      <c r="AO60" s="36"/>
    </row>
    <row r="61" spans="1:41" s="1" customFormat="1" ht="45" customHeight="1" x14ac:dyDescent="0.2">
      <c r="A61" s="26">
        <v>43</v>
      </c>
      <c r="B61" s="26"/>
      <c r="C61" s="27" t="s">
        <v>102</v>
      </c>
      <c r="D61" s="27" t="s">
        <v>176</v>
      </c>
      <c r="E61" s="26" t="s">
        <v>177</v>
      </c>
      <c r="F61" s="26" t="e">
        <f t="shared" si="7"/>
        <v>#VALUE!</v>
      </c>
      <c r="G61" s="37">
        <v>0.67500000000000004</v>
      </c>
      <c r="H61" s="29" t="e">
        <f t="shared" si="1"/>
        <v>#VALUE!</v>
      </c>
      <c r="I61" s="29" t="e">
        <f t="shared" si="2"/>
        <v>#VALUE!</v>
      </c>
      <c r="J61" s="26"/>
      <c r="K61" s="30">
        <v>39234.82</v>
      </c>
      <c r="L61" s="30">
        <f t="shared" si="3"/>
        <v>26483.503500000003</v>
      </c>
      <c r="M61" s="27"/>
      <c r="N61" s="26" t="s">
        <v>38</v>
      </c>
      <c r="O61" s="31" t="s">
        <v>178</v>
      </c>
      <c r="P61" s="32">
        <v>36845</v>
      </c>
      <c r="Q61" s="31" t="s">
        <v>40</v>
      </c>
      <c r="R61" s="32"/>
      <c r="S61" s="32">
        <v>42430</v>
      </c>
      <c r="T61" s="32"/>
      <c r="U61" s="32"/>
      <c r="V61" s="27"/>
      <c r="W61" s="27"/>
      <c r="X61" s="33"/>
      <c r="Y61" s="33"/>
      <c r="Z61" s="27" t="s">
        <v>179</v>
      </c>
      <c r="AA61" s="34" t="s">
        <v>42</v>
      </c>
      <c r="AB61" s="35" t="s">
        <v>43</v>
      </c>
      <c r="AC61" s="36"/>
      <c r="AD61" s="27"/>
      <c r="AE61" s="27"/>
      <c r="AF61" s="27"/>
      <c r="AG61" s="36"/>
      <c r="AH61" s="27"/>
      <c r="AI61" s="27"/>
      <c r="AJ61" s="27"/>
      <c r="AK61" s="36"/>
      <c r="AL61" s="36"/>
      <c r="AM61" s="36"/>
      <c r="AN61" s="36"/>
      <c r="AO61" s="36"/>
    </row>
    <row r="62" spans="1:41" s="1" customFormat="1" ht="45" customHeight="1" x14ac:dyDescent="0.2">
      <c r="A62" s="26">
        <v>44</v>
      </c>
      <c r="B62" s="26"/>
      <c r="C62" s="27" t="s">
        <v>102</v>
      </c>
      <c r="D62" s="27" t="s">
        <v>180</v>
      </c>
      <c r="E62" s="26" t="s">
        <v>181</v>
      </c>
      <c r="F62" s="26" t="e">
        <f t="shared" si="7"/>
        <v>#VALUE!</v>
      </c>
      <c r="G62" s="28">
        <v>0.88</v>
      </c>
      <c r="H62" s="29" t="e">
        <f t="shared" si="1"/>
        <v>#VALUE!</v>
      </c>
      <c r="I62" s="29" t="e">
        <f t="shared" si="2"/>
        <v>#VALUE!</v>
      </c>
      <c r="J62" s="26" t="s">
        <v>18</v>
      </c>
      <c r="K62" s="30">
        <v>39234.82</v>
      </c>
      <c r="L62" s="30">
        <f t="shared" si="3"/>
        <v>34526.641600000003</v>
      </c>
      <c r="M62" s="27" t="s">
        <v>182</v>
      </c>
      <c r="N62" s="26" t="s">
        <v>183</v>
      </c>
      <c r="O62" s="31" t="s">
        <v>184</v>
      </c>
      <c r="P62" s="32">
        <v>37724</v>
      </c>
      <c r="Q62" s="31" t="s">
        <v>185</v>
      </c>
      <c r="R62" s="38" t="s">
        <v>182</v>
      </c>
      <c r="S62" s="32">
        <v>40603</v>
      </c>
      <c r="T62" s="32"/>
      <c r="U62" s="32"/>
      <c r="V62" s="27"/>
      <c r="W62" s="27"/>
      <c r="X62" s="33"/>
      <c r="Y62" s="33"/>
      <c r="Z62" s="27" t="s">
        <v>179</v>
      </c>
      <c r="AA62" s="34" t="s">
        <v>42</v>
      </c>
      <c r="AB62" s="35" t="s">
        <v>43</v>
      </c>
      <c r="AC62" s="36"/>
      <c r="AD62" s="27"/>
      <c r="AE62" s="27"/>
      <c r="AF62" s="27"/>
      <c r="AG62" s="36"/>
      <c r="AH62" s="27"/>
      <c r="AI62" s="27"/>
      <c r="AJ62" s="27"/>
      <c r="AK62" s="36"/>
      <c r="AL62" s="36"/>
      <c r="AM62" s="36"/>
      <c r="AN62" s="36"/>
      <c r="AO62" s="36"/>
    </row>
    <row r="63" spans="1:41" s="1" customFormat="1" ht="45" customHeight="1" x14ac:dyDescent="0.2">
      <c r="A63" s="26">
        <v>45</v>
      </c>
      <c r="B63" s="26"/>
      <c r="C63" s="27" t="s">
        <v>102</v>
      </c>
      <c r="D63" s="27" t="s">
        <v>186</v>
      </c>
      <c r="E63" s="26" t="s">
        <v>187</v>
      </c>
      <c r="F63" s="26" t="e">
        <f t="shared" si="7"/>
        <v>#VALUE!</v>
      </c>
      <c r="G63" s="28">
        <v>0.65</v>
      </c>
      <c r="H63" s="29" t="e">
        <f t="shared" si="1"/>
        <v>#VALUE!</v>
      </c>
      <c r="I63" s="29" t="e">
        <f t="shared" si="2"/>
        <v>#VALUE!</v>
      </c>
      <c r="J63" s="26"/>
      <c r="K63" s="30">
        <v>39234.82</v>
      </c>
      <c r="L63" s="30">
        <f t="shared" si="3"/>
        <v>25502.633000000002</v>
      </c>
      <c r="M63" s="27"/>
      <c r="N63" s="26" t="s">
        <v>38</v>
      </c>
      <c r="O63" s="31" t="s">
        <v>188</v>
      </c>
      <c r="P63" s="32">
        <v>37377</v>
      </c>
      <c r="Q63" s="31" t="s">
        <v>40</v>
      </c>
      <c r="R63" s="32"/>
      <c r="S63" s="32">
        <v>43525</v>
      </c>
      <c r="T63" s="32"/>
      <c r="U63" s="32"/>
      <c r="V63" s="27"/>
      <c r="W63" s="27"/>
      <c r="X63" s="33" t="s">
        <v>189</v>
      </c>
      <c r="Y63" s="33"/>
      <c r="Z63" s="27" t="s">
        <v>190</v>
      </c>
      <c r="AA63" s="34" t="s">
        <v>42</v>
      </c>
      <c r="AB63" s="35" t="s">
        <v>43</v>
      </c>
      <c r="AC63" s="36"/>
      <c r="AD63" s="27"/>
      <c r="AE63" s="27"/>
      <c r="AF63" s="27"/>
      <c r="AG63" s="36"/>
      <c r="AH63" s="27"/>
      <c r="AI63" s="27"/>
      <c r="AJ63" s="27"/>
      <c r="AK63" s="36"/>
      <c r="AL63" s="36"/>
      <c r="AM63" s="36"/>
      <c r="AN63" s="36"/>
      <c r="AO63" s="36"/>
    </row>
    <row r="64" spans="1:41" s="1" customFormat="1" ht="45" customHeight="1" x14ac:dyDescent="0.2">
      <c r="A64" s="26">
        <v>46</v>
      </c>
      <c r="B64" s="26"/>
      <c r="C64" s="27" t="s">
        <v>191</v>
      </c>
      <c r="D64" s="27" t="s">
        <v>192</v>
      </c>
      <c r="E64" s="26" t="s">
        <v>193</v>
      </c>
      <c r="F64" s="26" t="e">
        <f t="shared" si="7"/>
        <v>#VALUE!</v>
      </c>
      <c r="G64" s="28">
        <v>1</v>
      </c>
      <c r="H64" s="29" t="e">
        <f t="shared" si="1"/>
        <v>#VALUE!</v>
      </c>
      <c r="I64" s="29" t="e">
        <f t="shared" si="2"/>
        <v>#VALUE!</v>
      </c>
      <c r="J64" s="26" t="s">
        <v>18</v>
      </c>
      <c r="K64" s="30">
        <f t="shared" ref="K64:K72" si="8">35615.53</f>
        <v>35615.53</v>
      </c>
      <c r="L64" s="30">
        <f t="shared" si="3"/>
        <v>35615.53</v>
      </c>
      <c r="M64" s="27"/>
      <c r="N64" s="26" t="s">
        <v>38</v>
      </c>
      <c r="O64" s="31" t="s">
        <v>194</v>
      </c>
      <c r="P64" s="32">
        <v>31594</v>
      </c>
      <c r="Q64" s="31" t="s">
        <v>40</v>
      </c>
      <c r="R64" s="32"/>
      <c r="S64" s="32">
        <v>40969</v>
      </c>
      <c r="T64" s="32"/>
      <c r="U64" s="32"/>
      <c r="V64" s="27"/>
      <c r="W64" s="27"/>
      <c r="X64" s="33"/>
      <c r="Y64" s="33"/>
      <c r="Z64" s="27" t="s">
        <v>195</v>
      </c>
      <c r="AA64" s="34" t="s">
        <v>42</v>
      </c>
      <c r="AB64" s="35" t="s">
        <v>43</v>
      </c>
      <c r="AC64" s="36"/>
      <c r="AD64" s="27"/>
      <c r="AE64" s="27"/>
      <c r="AF64" s="27"/>
      <c r="AG64" s="36"/>
      <c r="AH64" s="27"/>
      <c r="AI64" s="27"/>
      <c r="AJ64" s="27"/>
      <c r="AK64" s="36"/>
      <c r="AL64" s="36"/>
      <c r="AM64" s="36"/>
      <c r="AN64" s="36"/>
      <c r="AO64" s="36"/>
    </row>
    <row r="65" spans="1:41" s="1" customFormat="1" ht="45" customHeight="1" x14ac:dyDescent="0.2">
      <c r="A65" s="26">
        <v>47</v>
      </c>
      <c r="B65" s="26"/>
      <c r="C65" s="27" t="s">
        <v>191</v>
      </c>
      <c r="D65" s="27" t="s">
        <v>196</v>
      </c>
      <c r="E65" s="26" t="s">
        <v>197</v>
      </c>
      <c r="F65" s="26" t="e">
        <f>DATEDIF(P65,Q65,"y") + DATEDIF(T65,U65,"y") + DATEDIF(V65,W65,"y") + SUM(Z65) &amp; " años " &amp; DATEDIF(P65,Q65,"ym") + DATEDIF(T65,U65,"ym") + DATEDIF(V65,W65,"ym") + SUM(AA65) - SUM(AE65) &amp; " meses " &amp; DATEDIF(P65,Q65,"md") + DATEDIF(T65,U65,"md") + DATEDIF(V65,W65,"md") - SUM(AF65) &amp; " días"</f>
        <v>#VALUE!</v>
      </c>
      <c r="G65" s="28">
        <v>1</v>
      </c>
      <c r="H65" s="29" t="e">
        <f t="shared" si="1"/>
        <v>#VALUE!</v>
      </c>
      <c r="I65" s="29" t="e">
        <f t="shared" si="2"/>
        <v>#VALUE!</v>
      </c>
      <c r="J65" s="26"/>
      <c r="K65" s="30">
        <f t="shared" si="8"/>
        <v>35615.53</v>
      </c>
      <c r="L65" s="30">
        <f t="shared" si="3"/>
        <v>35615.53</v>
      </c>
      <c r="M65" s="27"/>
      <c r="N65" s="26" t="s">
        <v>38</v>
      </c>
      <c r="O65" s="31" t="s">
        <v>198</v>
      </c>
      <c r="P65" s="32">
        <v>31594</v>
      </c>
      <c r="Q65" s="31" t="s">
        <v>40</v>
      </c>
      <c r="R65" s="32"/>
      <c r="S65" s="32">
        <v>41699</v>
      </c>
      <c r="T65" s="32"/>
      <c r="U65" s="32"/>
      <c r="V65" s="27"/>
      <c r="W65" s="27"/>
      <c r="X65" s="33"/>
      <c r="Y65" s="33"/>
      <c r="Z65" s="27" t="s">
        <v>195</v>
      </c>
      <c r="AA65" s="34" t="s">
        <v>42</v>
      </c>
      <c r="AB65" s="35" t="s">
        <v>43</v>
      </c>
      <c r="AC65" s="36"/>
      <c r="AD65" s="27"/>
      <c r="AE65" s="27"/>
      <c r="AF65" s="27"/>
      <c r="AG65" s="36"/>
      <c r="AH65" s="27"/>
      <c r="AI65" s="27"/>
      <c r="AJ65" s="27"/>
      <c r="AK65" s="36"/>
      <c r="AL65" s="36"/>
      <c r="AM65" s="36"/>
      <c r="AN65" s="36"/>
      <c r="AO65" s="36"/>
    </row>
    <row r="66" spans="1:41" s="1" customFormat="1" ht="45" customHeight="1" x14ac:dyDescent="0.2">
      <c r="A66" s="26">
        <v>48</v>
      </c>
      <c r="B66" s="26"/>
      <c r="C66" s="27" t="s">
        <v>191</v>
      </c>
      <c r="D66" s="27" t="s">
        <v>199</v>
      </c>
      <c r="E66" s="26" t="s">
        <v>200</v>
      </c>
      <c r="F66" s="26" t="e">
        <f>DATEDIF(P66,Q66,"y") + DATEDIF(T66,U66,"y") + DATEDIF(V66,W66,"y") + SUM(Z66) &amp; " años " &amp; DATEDIF(P66,Q66,"ym") + DATEDIF(T66,U66,"ym") + DATEDIF(V66,W66,"ym") + SUM(AA66) - SUM(AE66) &amp; " meses " &amp; DATEDIF(P66,Q66,"md") + DATEDIF(T66,U66,"md") + DATEDIF(V66,W66,"md") - SUM(AF66) &amp; " días"</f>
        <v>#VALUE!</v>
      </c>
      <c r="G66" s="28">
        <v>1</v>
      </c>
      <c r="H66" s="29" t="e">
        <f t="shared" si="1"/>
        <v>#VALUE!</v>
      </c>
      <c r="I66" s="29" t="e">
        <f t="shared" si="2"/>
        <v>#VALUE!</v>
      </c>
      <c r="J66" s="26"/>
      <c r="K66" s="30">
        <f t="shared" si="8"/>
        <v>35615.53</v>
      </c>
      <c r="L66" s="30">
        <f t="shared" si="3"/>
        <v>35615.53</v>
      </c>
      <c r="M66" s="27"/>
      <c r="N66" s="26" t="s">
        <v>38</v>
      </c>
      <c r="O66" s="31" t="s">
        <v>201</v>
      </c>
      <c r="P66" s="32">
        <v>31503</v>
      </c>
      <c r="Q66" s="31" t="s">
        <v>40</v>
      </c>
      <c r="R66" s="32"/>
      <c r="S66" s="32">
        <v>42430</v>
      </c>
      <c r="T66" s="32"/>
      <c r="U66" s="32"/>
      <c r="V66" s="27"/>
      <c r="W66" s="27"/>
      <c r="X66" s="33"/>
      <c r="Y66" s="33"/>
      <c r="Z66" s="27" t="s">
        <v>195</v>
      </c>
      <c r="AA66" s="34" t="s">
        <v>42</v>
      </c>
      <c r="AB66" s="35" t="s">
        <v>43</v>
      </c>
      <c r="AC66" s="36"/>
      <c r="AD66" s="27"/>
      <c r="AE66" s="27"/>
      <c r="AF66" s="27"/>
      <c r="AG66" s="36"/>
      <c r="AH66" s="27"/>
      <c r="AI66" s="27"/>
      <c r="AJ66" s="27"/>
      <c r="AK66" s="36"/>
      <c r="AL66" s="36"/>
      <c r="AM66" s="36"/>
      <c r="AN66" s="36"/>
      <c r="AO66" s="36"/>
    </row>
    <row r="67" spans="1:41" s="1" customFormat="1" ht="45" customHeight="1" x14ac:dyDescent="0.2">
      <c r="A67" s="26">
        <v>49</v>
      </c>
      <c r="B67" s="26"/>
      <c r="C67" s="27" t="s">
        <v>191</v>
      </c>
      <c r="D67" s="27" t="s">
        <v>202</v>
      </c>
      <c r="E67" s="26" t="s">
        <v>203</v>
      </c>
      <c r="F67" s="26" t="e">
        <f>DATEDIF(P67,Q67,"y") + DATEDIF(T67,U67,"y") + DATEDIF(V67,W67,"y") + SUM(Z67) &amp; " años " &amp; DATEDIF(P67,Q67,"ym") + DATEDIF(T67,U67,"ym") + DATEDIF(V67,W67,"ym") + SUM(AA67) - SUM(AE67) &amp; " meses " &amp; DATEDIF(P67,Q67,"md") + DATEDIF(T67,U67,"md") + DATEDIF(V67,W67,"md") - SUM(AF67) &amp; " días"</f>
        <v>#VALUE!</v>
      </c>
      <c r="G67" s="28">
        <v>1</v>
      </c>
      <c r="H67" s="29" t="e">
        <f t="shared" si="1"/>
        <v>#VALUE!</v>
      </c>
      <c r="I67" s="29" t="e">
        <f t="shared" si="2"/>
        <v>#VALUE!</v>
      </c>
      <c r="J67" s="26"/>
      <c r="K67" s="30">
        <f t="shared" si="8"/>
        <v>35615.53</v>
      </c>
      <c r="L67" s="30">
        <f t="shared" si="3"/>
        <v>35615.53</v>
      </c>
      <c r="M67" s="27"/>
      <c r="N67" s="26" t="s">
        <v>38</v>
      </c>
      <c r="O67" s="31" t="s">
        <v>204</v>
      </c>
      <c r="P67" s="32">
        <v>31517</v>
      </c>
      <c r="Q67" s="31" t="s">
        <v>40</v>
      </c>
      <c r="R67" s="32"/>
      <c r="S67" s="32">
        <v>42062</v>
      </c>
      <c r="T67" s="32"/>
      <c r="U67" s="32"/>
      <c r="V67" s="27"/>
      <c r="W67" s="27"/>
      <c r="X67" s="33"/>
      <c r="Y67" s="33"/>
      <c r="Z67" s="27" t="s">
        <v>195</v>
      </c>
      <c r="AA67" s="34" t="s">
        <v>42</v>
      </c>
      <c r="AB67" s="35" t="s">
        <v>43</v>
      </c>
      <c r="AC67" s="36"/>
      <c r="AD67" s="27"/>
      <c r="AE67" s="27"/>
      <c r="AF67" s="27"/>
      <c r="AG67" s="36"/>
      <c r="AH67" s="27"/>
      <c r="AI67" s="27"/>
      <c r="AJ67" s="27"/>
      <c r="AK67" s="36"/>
      <c r="AL67" s="36"/>
      <c r="AM67" s="36"/>
      <c r="AN67" s="36"/>
      <c r="AO67" s="36"/>
    </row>
    <row r="68" spans="1:41" s="1" customFormat="1" ht="45" customHeight="1" x14ac:dyDescent="0.2">
      <c r="A68" s="26">
        <v>50</v>
      </c>
      <c r="B68" s="26"/>
      <c r="C68" s="27" t="s">
        <v>191</v>
      </c>
      <c r="D68" s="27" t="s">
        <v>205</v>
      </c>
      <c r="E68" s="26" t="s">
        <v>206</v>
      </c>
      <c r="F68" s="26" t="e">
        <f>DATEDIF(P68,Q68,"y") + DATEDIF(T68,U68,"y") + DATEDIF(V68,W68,"y") + SUM(Z68) &amp; " años " &amp; DATEDIF(P68,Q68,"ym") + DATEDIF(T68,U68,"ym") + DATEDIF(V68,W68,"ym") + SUM(AA68) - SUM(AE68) &amp; " meses " &amp; DATEDIF(P68,Q68,"md") + DATEDIF(T68,U68,"md") + DATEDIF(V68,W68,"md") - SUM(AF68) &amp; " días"</f>
        <v>#VALUE!</v>
      </c>
      <c r="G68" s="28">
        <v>1</v>
      </c>
      <c r="H68" s="29" t="e">
        <f t="shared" si="1"/>
        <v>#VALUE!</v>
      </c>
      <c r="I68" s="29" t="e">
        <f t="shared" si="2"/>
        <v>#VALUE!</v>
      </c>
      <c r="J68" s="26"/>
      <c r="K68" s="30">
        <f t="shared" si="8"/>
        <v>35615.53</v>
      </c>
      <c r="L68" s="30">
        <f t="shared" si="3"/>
        <v>35615.53</v>
      </c>
      <c r="M68" s="27"/>
      <c r="N68" s="26" t="s">
        <v>38</v>
      </c>
      <c r="O68" s="31" t="s">
        <v>207</v>
      </c>
      <c r="P68" s="32">
        <v>31503</v>
      </c>
      <c r="Q68" s="31" t="s">
        <v>40</v>
      </c>
      <c r="R68" s="32"/>
      <c r="S68" s="32">
        <v>43158</v>
      </c>
      <c r="T68" s="32"/>
      <c r="U68" s="32"/>
      <c r="V68" s="27"/>
      <c r="W68" s="27"/>
      <c r="X68" s="33"/>
      <c r="Y68" s="33"/>
      <c r="Z68" s="27" t="s">
        <v>195</v>
      </c>
      <c r="AA68" s="34" t="s">
        <v>42</v>
      </c>
      <c r="AB68" s="35" t="s">
        <v>43</v>
      </c>
      <c r="AC68" s="36"/>
      <c r="AD68" s="27"/>
      <c r="AE68" s="27"/>
      <c r="AF68" s="27"/>
      <c r="AG68" s="36"/>
      <c r="AH68" s="27"/>
      <c r="AI68" s="27"/>
      <c r="AJ68" s="27"/>
      <c r="AK68" s="36"/>
      <c r="AL68" s="36"/>
      <c r="AM68" s="36"/>
      <c r="AN68" s="36"/>
      <c r="AO68" s="36"/>
    </row>
    <row r="69" spans="1:41" s="1" customFormat="1" ht="45" customHeight="1" x14ac:dyDescent="0.2">
      <c r="A69" s="26">
        <v>51</v>
      </c>
      <c r="B69" s="26"/>
      <c r="C69" s="27" t="s">
        <v>191</v>
      </c>
      <c r="D69" s="27" t="s">
        <v>208</v>
      </c>
      <c r="E69" s="26" t="s">
        <v>209</v>
      </c>
      <c r="F69" s="26" t="e">
        <f>DATEDIF(P69,Q69,"y") + DATEDIF(T69,U69,"y") + DATEDIF(V69,W69,"y") + SUM(Z69) &amp; " años " &amp; DATEDIF(P69,Q69,"ym") + DATEDIF(T69,U69,"ym") + DATEDIF(V69,W69,"ym") + SUM(AA69) - SUM(AE69) &amp; " meses " &amp; DATEDIF(P69,Q69,"md") + DATEDIF(T69,U69,"md") + DATEDIF(V69,W69,"md") - SUM(AF69) &amp; " días"</f>
        <v>#VALUE!</v>
      </c>
      <c r="G69" s="28">
        <v>1</v>
      </c>
      <c r="H69" s="29" t="e">
        <f t="shared" si="1"/>
        <v>#VALUE!</v>
      </c>
      <c r="I69" s="29" t="e">
        <f t="shared" si="2"/>
        <v>#VALUE!</v>
      </c>
      <c r="J69" s="26"/>
      <c r="K69" s="30">
        <f t="shared" si="8"/>
        <v>35615.53</v>
      </c>
      <c r="L69" s="30">
        <f t="shared" si="3"/>
        <v>35615.53</v>
      </c>
      <c r="M69" s="27"/>
      <c r="N69" s="26" t="s">
        <v>38</v>
      </c>
      <c r="O69" s="31" t="s">
        <v>210</v>
      </c>
      <c r="P69" s="32">
        <v>31717</v>
      </c>
      <c r="Q69" s="31" t="s">
        <v>40</v>
      </c>
      <c r="R69" s="32"/>
      <c r="S69" s="32">
        <v>42430</v>
      </c>
      <c r="T69" s="32"/>
      <c r="U69" s="32"/>
      <c r="V69" s="27"/>
      <c r="W69" s="27"/>
      <c r="X69" s="33"/>
      <c r="Y69" s="33"/>
      <c r="Z69" s="27" t="s">
        <v>195</v>
      </c>
      <c r="AA69" s="34" t="s">
        <v>42</v>
      </c>
      <c r="AB69" s="35" t="s">
        <v>43</v>
      </c>
      <c r="AC69" s="36"/>
      <c r="AD69" s="27"/>
      <c r="AE69" s="27"/>
      <c r="AF69" s="27"/>
      <c r="AG69" s="36"/>
      <c r="AH69" s="27"/>
      <c r="AI69" s="27"/>
      <c r="AJ69" s="27"/>
      <c r="AK69" s="36"/>
      <c r="AL69" s="36"/>
      <c r="AM69" s="36"/>
      <c r="AN69" s="36"/>
      <c r="AO69" s="36"/>
    </row>
    <row r="70" spans="1:41" s="1" customFormat="1" ht="45" customHeight="1" x14ac:dyDescent="0.2">
      <c r="A70" s="26">
        <v>52</v>
      </c>
      <c r="B70" s="26"/>
      <c r="C70" s="27" t="s">
        <v>191</v>
      </c>
      <c r="D70" s="27" t="s">
        <v>211</v>
      </c>
      <c r="E70" s="26" t="s">
        <v>212</v>
      </c>
      <c r="F70" s="26" t="e">
        <f t="shared" ref="F70:F76" si="9">DATEDIF(P70,Q70,"y") + DATEDIF(T70,U70,"y") + DATEDIF(V70,W70,"y") + SUM(AD70) &amp; " años " &amp; DATEDIF(P70,Q70,"ym") + DATEDIF(T70,U70,"ym") + DATEDIF(V70,W70,"ym") + SUM(AE70) - SUM(AI70) &amp; " meses " &amp; DATEDIF(P70,Q70,"md") + DATEDIF(T70,U70,"md") + DATEDIF(V70,W70,"md") - SUM(AJ70) &amp; " días"</f>
        <v>#VALUE!</v>
      </c>
      <c r="G70" s="28">
        <v>1</v>
      </c>
      <c r="H70" s="29" t="e">
        <f t="shared" si="1"/>
        <v>#VALUE!</v>
      </c>
      <c r="I70" s="29" t="e">
        <f t="shared" si="2"/>
        <v>#VALUE!</v>
      </c>
      <c r="J70" s="26"/>
      <c r="K70" s="30">
        <f t="shared" si="8"/>
        <v>35615.53</v>
      </c>
      <c r="L70" s="30">
        <f t="shared" si="3"/>
        <v>35615.53</v>
      </c>
      <c r="M70" s="27"/>
      <c r="N70" s="26" t="s">
        <v>38</v>
      </c>
      <c r="O70" s="31" t="s">
        <v>213</v>
      </c>
      <c r="P70" s="32">
        <v>31594</v>
      </c>
      <c r="Q70" s="31" t="s">
        <v>40</v>
      </c>
      <c r="R70" s="32"/>
      <c r="S70" s="32">
        <v>43158</v>
      </c>
      <c r="T70" s="32"/>
      <c r="U70" s="32"/>
      <c r="V70" s="27"/>
      <c r="W70" s="27"/>
      <c r="X70" s="33"/>
      <c r="Y70" s="33"/>
      <c r="Z70" s="27" t="s">
        <v>195</v>
      </c>
      <c r="AA70" s="34" t="s">
        <v>42</v>
      </c>
      <c r="AB70" s="35" t="s">
        <v>43</v>
      </c>
      <c r="AC70" s="36"/>
      <c r="AD70" s="27"/>
      <c r="AE70" s="27"/>
      <c r="AF70" s="27"/>
      <c r="AG70" s="36"/>
      <c r="AH70" s="27"/>
      <c r="AI70" s="27"/>
      <c r="AJ70" s="27"/>
      <c r="AK70" s="36"/>
      <c r="AL70" s="36"/>
      <c r="AM70" s="36"/>
      <c r="AN70" s="36"/>
      <c r="AO70" s="36"/>
    </row>
    <row r="71" spans="1:41" s="1" customFormat="1" ht="45" customHeight="1" x14ac:dyDescent="0.2">
      <c r="A71" s="26">
        <v>53</v>
      </c>
      <c r="B71" s="26"/>
      <c r="C71" s="27" t="s">
        <v>191</v>
      </c>
      <c r="D71" s="27" t="s">
        <v>214</v>
      </c>
      <c r="E71" s="26" t="s">
        <v>215</v>
      </c>
      <c r="F71" s="26" t="e">
        <f t="shared" si="9"/>
        <v>#VALUE!</v>
      </c>
      <c r="G71" s="28">
        <v>1</v>
      </c>
      <c r="H71" s="29" t="e">
        <f t="shared" si="1"/>
        <v>#VALUE!</v>
      </c>
      <c r="I71" s="29" t="e">
        <f t="shared" si="2"/>
        <v>#VALUE!</v>
      </c>
      <c r="J71" s="26" t="s">
        <v>18</v>
      </c>
      <c r="K71" s="30">
        <f t="shared" si="8"/>
        <v>35615.53</v>
      </c>
      <c r="L71" s="30">
        <f t="shared" si="3"/>
        <v>35615.53</v>
      </c>
      <c r="M71" s="27"/>
      <c r="N71" s="26" t="s">
        <v>38</v>
      </c>
      <c r="O71" s="31" t="s">
        <v>216</v>
      </c>
      <c r="P71" s="32">
        <v>31503</v>
      </c>
      <c r="Q71" s="31" t="s">
        <v>40</v>
      </c>
      <c r="R71" s="32"/>
      <c r="S71" s="32">
        <v>40238</v>
      </c>
      <c r="T71" s="32"/>
      <c r="U71" s="32"/>
      <c r="V71" s="27"/>
      <c r="W71" s="27"/>
      <c r="X71" s="33"/>
      <c r="Y71" s="33"/>
      <c r="Z71" s="27" t="s">
        <v>217</v>
      </c>
      <c r="AA71" s="34" t="s">
        <v>42</v>
      </c>
      <c r="AB71" s="35" t="s">
        <v>43</v>
      </c>
      <c r="AC71" s="36"/>
      <c r="AD71" s="27"/>
      <c r="AE71" s="27"/>
      <c r="AF71" s="27"/>
      <c r="AG71" s="36"/>
      <c r="AH71" s="27"/>
      <c r="AI71" s="27"/>
      <c r="AJ71" s="27"/>
      <c r="AK71" s="36"/>
      <c r="AL71" s="36"/>
      <c r="AM71" s="36"/>
      <c r="AN71" s="36"/>
      <c r="AO71" s="36"/>
    </row>
    <row r="72" spans="1:41" s="1" customFormat="1" ht="45" customHeight="1" x14ac:dyDescent="0.2">
      <c r="A72" s="26">
        <v>54</v>
      </c>
      <c r="B72" s="26"/>
      <c r="C72" s="27" t="s">
        <v>191</v>
      </c>
      <c r="D72" s="27" t="s">
        <v>218</v>
      </c>
      <c r="E72" s="26" t="s">
        <v>219</v>
      </c>
      <c r="F72" s="26" t="e">
        <f t="shared" si="9"/>
        <v>#VALUE!</v>
      </c>
      <c r="G72" s="28">
        <v>1</v>
      </c>
      <c r="H72" s="29" t="e">
        <f t="shared" si="1"/>
        <v>#VALUE!</v>
      </c>
      <c r="I72" s="29" t="e">
        <f t="shared" si="2"/>
        <v>#VALUE!</v>
      </c>
      <c r="J72" s="26"/>
      <c r="K72" s="30">
        <f t="shared" si="8"/>
        <v>35615.53</v>
      </c>
      <c r="L72" s="30">
        <f t="shared" si="3"/>
        <v>35615.53</v>
      </c>
      <c r="M72" s="27"/>
      <c r="N72" s="26" t="s">
        <v>38</v>
      </c>
      <c r="O72" s="31" t="s">
        <v>220</v>
      </c>
      <c r="P72" s="32">
        <v>31503</v>
      </c>
      <c r="Q72" s="31" t="s">
        <v>40</v>
      </c>
      <c r="R72" s="32"/>
      <c r="S72" s="32">
        <v>42430</v>
      </c>
      <c r="T72" s="32"/>
      <c r="U72" s="32"/>
      <c r="V72" s="27"/>
      <c r="W72" s="27"/>
      <c r="X72" s="33"/>
      <c r="Y72" s="33"/>
      <c r="Z72" s="27" t="s">
        <v>217</v>
      </c>
      <c r="AA72" s="34" t="s">
        <v>42</v>
      </c>
      <c r="AB72" s="35" t="s">
        <v>43</v>
      </c>
      <c r="AC72" s="36"/>
      <c r="AD72" s="27"/>
      <c r="AE72" s="27"/>
      <c r="AF72" s="27"/>
      <c r="AG72" s="36"/>
      <c r="AH72" s="27"/>
      <c r="AI72" s="27"/>
      <c r="AJ72" s="27"/>
      <c r="AK72" s="36"/>
      <c r="AL72" s="36"/>
      <c r="AM72" s="36"/>
      <c r="AN72" s="36"/>
      <c r="AO72" s="36"/>
    </row>
    <row r="73" spans="1:41" s="1" customFormat="1" ht="45" customHeight="1" x14ac:dyDescent="0.2">
      <c r="A73" s="26">
        <v>55</v>
      </c>
      <c r="B73" s="26"/>
      <c r="C73" s="27" t="s">
        <v>191</v>
      </c>
      <c r="D73" s="27" t="s">
        <v>221</v>
      </c>
      <c r="E73" s="26" t="s">
        <v>222</v>
      </c>
      <c r="F73" s="26" t="e">
        <f t="shared" si="9"/>
        <v>#VALUE!</v>
      </c>
      <c r="G73" s="28">
        <v>0.97</v>
      </c>
      <c r="H73" s="29" t="e">
        <f t="shared" si="1"/>
        <v>#VALUE!</v>
      </c>
      <c r="I73" s="29" t="e">
        <f t="shared" si="2"/>
        <v>#VALUE!</v>
      </c>
      <c r="J73" s="26"/>
      <c r="K73" s="30">
        <f>34575.77+8000</f>
        <v>42575.77</v>
      </c>
      <c r="L73" s="30">
        <f t="shared" si="3"/>
        <v>41298.496899999998</v>
      </c>
      <c r="M73" s="27"/>
      <c r="N73" s="26" t="s">
        <v>38</v>
      </c>
      <c r="O73" s="31" t="s">
        <v>223</v>
      </c>
      <c r="P73" s="32">
        <v>35339</v>
      </c>
      <c r="Q73" s="31" t="s">
        <v>61</v>
      </c>
      <c r="R73" s="32"/>
      <c r="S73" s="32">
        <v>44619</v>
      </c>
      <c r="T73" s="32">
        <v>32994</v>
      </c>
      <c r="U73" s="32">
        <v>34982</v>
      </c>
      <c r="V73" s="27"/>
      <c r="W73" s="27"/>
      <c r="X73" s="33" t="s">
        <v>48</v>
      </c>
      <c r="Y73" s="33"/>
      <c r="Z73" s="27" t="s">
        <v>54</v>
      </c>
      <c r="AA73" s="34" t="s">
        <v>42</v>
      </c>
      <c r="AB73" s="35" t="s">
        <v>43</v>
      </c>
      <c r="AC73" s="36"/>
      <c r="AD73" s="27"/>
      <c r="AE73" s="27"/>
      <c r="AF73" s="27"/>
      <c r="AG73" s="36"/>
      <c r="AH73" s="27"/>
      <c r="AI73" s="27"/>
      <c r="AJ73" s="27"/>
      <c r="AK73" s="36"/>
      <c r="AL73" s="36"/>
      <c r="AM73" s="36"/>
      <c r="AN73" s="36"/>
      <c r="AO73" s="36"/>
    </row>
    <row r="74" spans="1:41" s="1" customFormat="1" ht="45" customHeight="1" x14ac:dyDescent="0.2">
      <c r="A74" s="26">
        <v>56</v>
      </c>
      <c r="B74" s="26"/>
      <c r="C74" s="27" t="s">
        <v>191</v>
      </c>
      <c r="D74" s="27" t="s">
        <v>224</v>
      </c>
      <c r="E74" s="26" t="s">
        <v>225</v>
      </c>
      <c r="F74" s="26" t="e">
        <f t="shared" si="9"/>
        <v>#VALUE!</v>
      </c>
      <c r="G74" s="28">
        <v>0.65</v>
      </c>
      <c r="H74" s="29" t="e">
        <f t="shared" si="1"/>
        <v>#VALUE!</v>
      </c>
      <c r="I74" s="29" t="e">
        <f t="shared" si="2"/>
        <v>#VALUE!</v>
      </c>
      <c r="J74" s="26"/>
      <c r="K74" s="30">
        <f t="shared" ref="K74:K80" si="10">35615.53</f>
        <v>35615.53</v>
      </c>
      <c r="L74" s="30">
        <f t="shared" si="3"/>
        <v>23150.094499999999</v>
      </c>
      <c r="M74" s="27"/>
      <c r="N74" s="26" t="s">
        <v>38</v>
      </c>
      <c r="O74" s="31" t="s">
        <v>226</v>
      </c>
      <c r="P74" s="32">
        <v>38125</v>
      </c>
      <c r="Q74" s="31" t="s">
        <v>40</v>
      </c>
      <c r="R74" s="32"/>
      <c r="S74" s="32">
        <v>43525</v>
      </c>
      <c r="T74" s="32">
        <v>36906</v>
      </c>
      <c r="U74" s="32">
        <v>37571</v>
      </c>
      <c r="V74" s="27"/>
      <c r="W74" s="27"/>
      <c r="X74" s="33"/>
      <c r="Y74" s="33" t="s">
        <v>41</v>
      </c>
      <c r="Z74" s="27" t="s">
        <v>41</v>
      </c>
      <c r="AA74" s="34" t="s">
        <v>42</v>
      </c>
      <c r="AB74" s="35" t="s">
        <v>43</v>
      </c>
      <c r="AC74" s="36"/>
      <c r="AD74" s="27">
        <v>1</v>
      </c>
      <c r="AE74" s="27">
        <v>1</v>
      </c>
      <c r="AF74" s="27"/>
      <c r="AG74" s="36"/>
      <c r="AH74" s="27"/>
      <c r="AI74" s="27">
        <v>12</v>
      </c>
      <c r="AJ74" s="27">
        <v>32</v>
      </c>
      <c r="AK74" s="36"/>
      <c r="AL74" s="36"/>
      <c r="AM74" s="36"/>
      <c r="AN74" s="36"/>
      <c r="AO74" s="36"/>
    </row>
    <row r="75" spans="1:41" s="1" customFormat="1" ht="45" customHeight="1" x14ac:dyDescent="0.2">
      <c r="A75" s="26">
        <v>57</v>
      </c>
      <c r="B75" s="26"/>
      <c r="C75" s="27" t="s">
        <v>191</v>
      </c>
      <c r="D75" s="27" t="s">
        <v>227</v>
      </c>
      <c r="E75" s="26" t="s">
        <v>228</v>
      </c>
      <c r="F75" s="26" t="e">
        <f t="shared" si="9"/>
        <v>#VALUE!</v>
      </c>
      <c r="G75" s="28">
        <v>0.8</v>
      </c>
      <c r="H75" s="29" t="e">
        <f t="shared" si="1"/>
        <v>#VALUE!</v>
      </c>
      <c r="I75" s="29" t="e">
        <f t="shared" si="2"/>
        <v>#VALUE!</v>
      </c>
      <c r="J75" s="26"/>
      <c r="K75" s="30">
        <f t="shared" si="10"/>
        <v>35615.53</v>
      </c>
      <c r="L75" s="30">
        <f t="shared" si="3"/>
        <v>28492.423999999999</v>
      </c>
      <c r="M75" s="27"/>
      <c r="N75" s="26" t="s">
        <v>38</v>
      </c>
      <c r="O75" s="31" t="s">
        <v>229</v>
      </c>
      <c r="P75" s="32">
        <v>35278</v>
      </c>
      <c r="Q75" s="31" t="s">
        <v>40</v>
      </c>
      <c r="R75" s="32"/>
      <c r="S75" s="32">
        <v>41699</v>
      </c>
      <c r="T75" s="32"/>
      <c r="U75" s="32"/>
      <c r="V75" s="27"/>
      <c r="W75" s="27"/>
      <c r="X75" s="33"/>
      <c r="Y75" s="33" t="s">
        <v>41</v>
      </c>
      <c r="Z75" s="27" t="s">
        <v>41</v>
      </c>
      <c r="AA75" s="34" t="s">
        <v>42</v>
      </c>
      <c r="AB75" s="35" t="s">
        <v>43</v>
      </c>
      <c r="AC75" s="36"/>
      <c r="AD75" s="27"/>
      <c r="AE75" s="27"/>
      <c r="AF75" s="27"/>
      <c r="AG75" s="36"/>
      <c r="AH75" s="27"/>
      <c r="AI75" s="27"/>
      <c r="AJ75" s="27"/>
      <c r="AK75" s="36"/>
      <c r="AL75" s="36"/>
      <c r="AM75" s="36"/>
      <c r="AN75" s="36"/>
      <c r="AO75" s="36"/>
    </row>
    <row r="76" spans="1:41" s="1" customFormat="1" ht="45" customHeight="1" x14ac:dyDescent="0.2">
      <c r="A76" s="26">
        <v>58</v>
      </c>
      <c r="B76" s="26"/>
      <c r="C76" s="27" t="s">
        <v>191</v>
      </c>
      <c r="D76" s="27" t="s">
        <v>230</v>
      </c>
      <c r="E76" s="26" t="s">
        <v>231</v>
      </c>
      <c r="F76" s="26" t="e">
        <f t="shared" si="9"/>
        <v>#VALUE!</v>
      </c>
      <c r="G76" s="28">
        <v>1</v>
      </c>
      <c r="H76" s="29" t="e">
        <f t="shared" si="1"/>
        <v>#VALUE!</v>
      </c>
      <c r="I76" s="29" t="e">
        <f t="shared" si="2"/>
        <v>#VALUE!</v>
      </c>
      <c r="J76" s="26"/>
      <c r="K76" s="30">
        <f t="shared" si="10"/>
        <v>35615.53</v>
      </c>
      <c r="L76" s="30">
        <f t="shared" si="3"/>
        <v>35615.53</v>
      </c>
      <c r="M76" s="27"/>
      <c r="N76" s="26" t="s">
        <v>38</v>
      </c>
      <c r="O76" s="31" t="s">
        <v>232</v>
      </c>
      <c r="P76" s="32">
        <v>32051</v>
      </c>
      <c r="Q76" s="31" t="s">
        <v>40</v>
      </c>
      <c r="R76" s="32"/>
      <c r="S76" s="32">
        <v>42430</v>
      </c>
      <c r="T76" s="32"/>
      <c r="U76" s="32"/>
      <c r="V76" s="27"/>
      <c r="W76" s="27"/>
      <c r="X76" s="33"/>
      <c r="Y76" s="33"/>
      <c r="Z76" s="27" t="s">
        <v>217</v>
      </c>
      <c r="AA76" s="34" t="s">
        <v>42</v>
      </c>
      <c r="AB76" s="35" t="s">
        <v>43</v>
      </c>
      <c r="AC76" s="36"/>
      <c r="AD76" s="27"/>
      <c r="AE76" s="27"/>
      <c r="AF76" s="27"/>
      <c r="AG76" s="36"/>
      <c r="AH76" s="27"/>
      <c r="AI76" s="27"/>
      <c r="AJ76" s="27"/>
      <c r="AK76" s="36"/>
      <c r="AL76" s="36"/>
      <c r="AM76" s="36"/>
      <c r="AN76" s="36"/>
      <c r="AO76" s="36"/>
    </row>
    <row r="77" spans="1:41" s="1" customFormat="1" ht="45" customHeight="1" x14ac:dyDescent="0.2">
      <c r="A77" s="26">
        <v>59</v>
      </c>
      <c r="B77" s="26"/>
      <c r="C77" s="27" t="s">
        <v>191</v>
      </c>
      <c r="D77" s="27" t="s">
        <v>233</v>
      </c>
      <c r="E77" s="26" t="s">
        <v>234</v>
      </c>
      <c r="F77" s="26" t="e">
        <f>DATEDIF(P77,Q77,"y") + DATEDIF(T77,U77,"y") + DATEDIF(V77,W77,"y") + SUM(Z77) &amp; " años " &amp; DATEDIF(P77,Q77,"ym") + DATEDIF(T77,U77,"ym") + DATEDIF(V77,W77,"ym") + SUM(AA77) - SUM(AE77) &amp; " meses " &amp; DATEDIF(P77,Q77,"md") + DATEDIF(T77,U77,"md") + DATEDIF(V77,W77,"md") - SUM(AF77) &amp; " días"</f>
        <v>#VALUE!</v>
      </c>
      <c r="G77" s="28">
        <v>1</v>
      </c>
      <c r="H77" s="29" t="e">
        <f t="shared" si="1"/>
        <v>#VALUE!</v>
      </c>
      <c r="I77" s="29" t="e">
        <f t="shared" si="2"/>
        <v>#VALUE!</v>
      </c>
      <c r="J77" s="26"/>
      <c r="K77" s="30">
        <f t="shared" si="10"/>
        <v>35615.53</v>
      </c>
      <c r="L77" s="30">
        <f t="shared" si="3"/>
        <v>35615.53</v>
      </c>
      <c r="M77" s="27"/>
      <c r="N77" s="26" t="s">
        <v>38</v>
      </c>
      <c r="O77" s="31" t="s">
        <v>235</v>
      </c>
      <c r="P77" s="32">
        <v>31845</v>
      </c>
      <c r="Q77" s="31" t="s">
        <v>40</v>
      </c>
      <c r="R77" s="32"/>
      <c r="S77" s="32">
        <v>42430</v>
      </c>
      <c r="T77" s="32"/>
      <c r="U77" s="32"/>
      <c r="V77" s="27"/>
      <c r="W77" s="27"/>
      <c r="X77" s="33"/>
      <c r="Y77" s="33"/>
      <c r="Z77" s="27" t="s">
        <v>217</v>
      </c>
      <c r="AA77" s="34" t="s">
        <v>42</v>
      </c>
      <c r="AB77" s="35" t="s">
        <v>43</v>
      </c>
      <c r="AC77" s="36"/>
      <c r="AD77" s="27"/>
      <c r="AE77" s="27"/>
      <c r="AF77" s="27"/>
      <c r="AG77" s="36"/>
      <c r="AH77" s="27"/>
      <c r="AI77" s="27"/>
      <c r="AJ77" s="27"/>
      <c r="AK77" s="36"/>
      <c r="AL77" s="36"/>
      <c r="AM77" s="36"/>
      <c r="AN77" s="36"/>
      <c r="AO77" s="36"/>
    </row>
    <row r="78" spans="1:41" s="1" customFormat="1" ht="45" customHeight="1" x14ac:dyDescent="0.2">
      <c r="A78" s="26">
        <v>60</v>
      </c>
      <c r="B78" s="26"/>
      <c r="C78" s="27" t="s">
        <v>191</v>
      </c>
      <c r="D78" s="27" t="s">
        <v>236</v>
      </c>
      <c r="E78" s="26" t="s">
        <v>237</v>
      </c>
      <c r="F78" s="26" t="e">
        <f t="shared" ref="F78:F86" si="11">DATEDIF(P78,Q78,"y") + DATEDIF(T78,U78,"y") + DATEDIF(V78,W78,"y") + SUM(AD78) &amp; " años " &amp; DATEDIF(P78,Q78,"ym") + DATEDIF(T78,U78,"ym") + DATEDIF(V78,W78,"ym") + SUM(AE78) - SUM(AI78) &amp; " meses " &amp; DATEDIF(P78,Q78,"md") + DATEDIF(T78,U78,"md") + DATEDIF(V78,W78,"md") - SUM(AJ78) &amp; " días"</f>
        <v>#VALUE!</v>
      </c>
      <c r="G78" s="28">
        <v>1</v>
      </c>
      <c r="H78" s="29" t="e">
        <f t="shared" si="1"/>
        <v>#VALUE!</v>
      </c>
      <c r="I78" s="29" t="e">
        <f t="shared" si="2"/>
        <v>#VALUE!</v>
      </c>
      <c r="J78" s="26"/>
      <c r="K78" s="30">
        <f t="shared" si="10"/>
        <v>35615.53</v>
      </c>
      <c r="L78" s="30">
        <f t="shared" si="3"/>
        <v>35615.53</v>
      </c>
      <c r="M78" s="27"/>
      <c r="N78" s="26" t="s">
        <v>38</v>
      </c>
      <c r="O78" s="31" t="s">
        <v>238</v>
      </c>
      <c r="P78" s="32">
        <v>31851</v>
      </c>
      <c r="Q78" s="31" t="s">
        <v>40</v>
      </c>
      <c r="R78" s="32"/>
      <c r="S78" s="32">
        <v>42430</v>
      </c>
      <c r="T78" s="32"/>
      <c r="U78" s="32"/>
      <c r="V78" s="27"/>
      <c r="W78" s="27"/>
      <c r="X78" s="33"/>
      <c r="Y78" s="33"/>
      <c r="Z78" s="27" t="s">
        <v>217</v>
      </c>
      <c r="AA78" s="34" t="s">
        <v>42</v>
      </c>
      <c r="AB78" s="35" t="s">
        <v>43</v>
      </c>
      <c r="AC78" s="36"/>
      <c r="AD78" s="27"/>
      <c r="AE78" s="27"/>
      <c r="AF78" s="27"/>
      <c r="AG78" s="36"/>
      <c r="AH78" s="27"/>
      <c r="AI78" s="27"/>
      <c r="AJ78" s="27"/>
      <c r="AK78" s="36"/>
      <c r="AL78" s="36"/>
      <c r="AM78" s="36"/>
      <c r="AN78" s="36"/>
      <c r="AO78" s="36"/>
    </row>
    <row r="79" spans="1:41" s="1" customFormat="1" ht="45" customHeight="1" x14ac:dyDescent="0.2">
      <c r="A79" s="26">
        <v>61</v>
      </c>
      <c r="B79" s="26"/>
      <c r="C79" s="27" t="s">
        <v>191</v>
      </c>
      <c r="D79" s="27" t="s">
        <v>239</v>
      </c>
      <c r="E79" s="26" t="s">
        <v>240</v>
      </c>
      <c r="F79" s="26" t="e">
        <f t="shared" si="11"/>
        <v>#VALUE!</v>
      </c>
      <c r="G79" s="28">
        <v>1</v>
      </c>
      <c r="H79" s="29" t="e">
        <f t="shared" si="1"/>
        <v>#VALUE!</v>
      </c>
      <c r="I79" s="29" t="e">
        <f t="shared" si="2"/>
        <v>#VALUE!</v>
      </c>
      <c r="J79" s="26"/>
      <c r="K79" s="30">
        <f t="shared" si="10"/>
        <v>35615.53</v>
      </c>
      <c r="L79" s="30">
        <f t="shared" si="3"/>
        <v>35615.53</v>
      </c>
      <c r="M79" s="27"/>
      <c r="N79" s="26" t="s">
        <v>38</v>
      </c>
      <c r="O79" s="31" t="s">
        <v>241</v>
      </c>
      <c r="P79" s="32">
        <v>34943</v>
      </c>
      <c r="Q79" s="31" t="s">
        <v>40</v>
      </c>
      <c r="R79" s="32"/>
      <c r="S79" s="32">
        <v>42430</v>
      </c>
      <c r="T79" s="32">
        <v>31444</v>
      </c>
      <c r="U79" s="32">
        <v>34366</v>
      </c>
      <c r="V79" s="27"/>
      <c r="W79" s="27"/>
      <c r="X79" s="33"/>
      <c r="Y79" s="33"/>
      <c r="Z79" s="27" t="s">
        <v>217</v>
      </c>
      <c r="AA79" s="34" t="s">
        <v>42</v>
      </c>
      <c r="AB79" s="35" t="s">
        <v>43</v>
      </c>
      <c r="AC79" s="36"/>
      <c r="AD79" s="27"/>
      <c r="AE79" s="27"/>
      <c r="AF79" s="27"/>
      <c r="AG79" s="36"/>
      <c r="AH79" s="27"/>
      <c r="AI79" s="27"/>
      <c r="AJ79" s="27"/>
      <c r="AK79" s="36"/>
      <c r="AL79" s="36"/>
      <c r="AM79" s="36"/>
      <c r="AN79" s="36"/>
      <c r="AO79" s="36"/>
    </row>
    <row r="80" spans="1:41" s="1" customFormat="1" ht="45" customHeight="1" x14ac:dyDescent="0.2">
      <c r="A80" s="26">
        <v>62</v>
      </c>
      <c r="B80" s="26"/>
      <c r="C80" s="27" t="s">
        <v>191</v>
      </c>
      <c r="D80" s="27" t="s">
        <v>242</v>
      </c>
      <c r="E80" s="26" t="s">
        <v>243</v>
      </c>
      <c r="F80" s="26" t="e">
        <f t="shared" si="11"/>
        <v>#VALUE!</v>
      </c>
      <c r="G80" s="28">
        <v>0.67500000000000004</v>
      </c>
      <c r="H80" s="29" t="e">
        <f t="shared" si="1"/>
        <v>#VALUE!</v>
      </c>
      <c r="I80" s="29" t="e">
        <f t="shared" si="2"/>
        <v>#VALUE!</v>
      </c>
      <c r="J80" s="26"/>
      <c r="K80" s="30">
        <f t="shared" si="10"/>
        <v>35615.53</v>
      </c>
      <c r="L80" s="30">
        <f t="shared" si="3"/>
        <v>24040.482749999999</v>
      </c>
      <c r="M80" s="27"/>
      <c r="N80" s="26" t="s">
        <v>38</v>
      </c>
      <c r="O80" s="31" t="s">
        <v>244</v>
      </c>
      <c r="P80" s="32">
        <v>37865</v>
      </c>
      <c r="Q80" s="31" t="s">
        <v>40</v>
      </c>
      <c r="R80" s="32"/>
      <c r="S80" s="32">
        <v>42430</v>
      </c>
      <c r="T80" s="32">
        <v>36800</v>
      </c>
      <c r="U80" s="32">
        <v>37864</v>
      </c>
      <c r="V80" s="27"/>
      <c r="W80" s="27"/>
      <c r="X80" s="33"/>
      <c r="Y80" s="33" t="s">
        <v>41</v>
      </c>
      <c r="Z80" s="27" t="s">
        <v>41</v>
      </c>
      <c r="AA80" s="34" t="s">
        <v>42</v>
      </c>
      <c r="AB80" s="35" t="s">
        <v>43</v>
      </c>
      <c r="AC80" s="36"/>
      <c r="AD80" s="27">
        <v>1</v>
      </c>
      <c r="AE80" s="27"/>
      <c r="AF80" s="27"/>
      <c r="AG80" s="36"/>
      <c r="AH80" s="27"/>
      <c r="AI80" s="27">
        <v>12</v>
      </c>
      <c r="AJ80" s="27"/>
      <c r="AK80" s="36"/>
      <c r="AL80" s="36"/>
      <c r="AM80" s="36"/>
      <c r="AN80" s="36"/>
      <c r="AO80" s="36"/>
    </row>
    <row r="81" spans="1:41" s="1" customFormat="1" ht="45" customHeight="1" x14ac:dyDescent="0.2">
      <c r="A81" s="26">
        <v>63</v>
      </c>
      <c r="B81" s="26"/>
      <c r="C81" s="27" t="s">
        <v>191</v>
      </c>
      <c r="D81" s="27" t="s">
        <v>245</v>
      </c>
      <c r="E81" s="26" t="s">
        <v>246</v>
      </c>
      <c r="F81" s="26" t="e">
        <f t="shared" si="11"/>
        <v>#VALUE!</v>
      </c>
      <c r="G81" s="28">
        <v>0.88</v>
      </c>
      <c r="H81" s="29" t="e">
        <f t="shared" si="1"/>
        <v>#VALUE!</v>
      </c>
      <c r="I81" s="29" t="e">
        <f t="shared" si="2"/>
        <v>#VALUE!</v>
      </c>
      <c r="J81" s="26"/>
      <c r="K81" s="30">
        <v>70000</v>
      </c>
      <c r="L81" s="30">
        <f t="shared" si="3"/>
        <v>61600</v>
      </c>
      <c r="M81" s="27"/>
      <c r="N81" s="26" t="s">
        <v>38</v>
      </c>
      <c r="O81" s="31" t="s">
        <v>247</v>
      </c>
      <c r="P81" s="32">
        <v>34121</v>
      </c>
      <c r="Q81" s="31" t="s">
        <v>40</v>
      </c>
      <c r="R81" s="32"/>
      <c r="S81" s="32">
        <v>43158</v>
      </c>
      <c r="T81" s="32"/>
      <c r="U81" s="32"/>
      <c r="V81" s="27"/>
      <c r="W81" s="27"/>
      <c r="X81" s="33"/>
      <c r="Y81" s="33"/>
      <c r="Z81" s="27" t="s">
        <v>41</v>
      </c>
      <c r="AA81" s="34" t="s">
        <v>42</v>
      </c>
      <c r="AB81" s="35" t="s">
        <v>43</v>
      </c>
      <c r="AC81" s="36"/>
      <c r="AD81" s="27"/>
      <c r="AE81" s="27"/>
      <c r="AF81" s="27"/>
      <c r="AG81" s="36"/>
      <c r="AH81" s="27"/>
      <c r="AI81" s="27"/>
      <c r="AJ81" s="27"/>
      <c r="AK81" s="36"/>
      <c r="AL81" s="36"/>
      <c r="AM81" s="36"/>
      <c r="AN81" s="36"/>
      <c r="AO81" s="36"/>
    </row>
    <row r="82" spans="1:41" s="1" customFormat="1" ht="45" customHeight="1" x14ac:dyDescent="0.2">
      <c r="A82" s="26">
        <v>64</v>
      </c>
      <c r="B82" s="26"/>
      <c r="C82" s="27" t="s">
        <v>191</v>
      </c>
      <c r="D82" s="27" t="s">
        <v>248</v>
      </c>
      <c r="E82" s="26" t="s">
        <v>249</v>
      </c>
      <c r="F82" s="26" t="e">
        <f t="shared" ref="F82" si="12">DATEDIF(P82,Q82,"y") + DATEDIF(T82,U82,"y") + DATEDIF(V82,W82,"y") + SUM(AD82) &amp; " años " &amp; DATEDIF(P82,Q82,"ym") + DATEDIF(T82,U82,"ym") + DATEDIF(V82,W82,"ym") + SUM(AE82) - SUM(AI82) &amp; " meses " &amp; DATEDIF(P82,Q82,"md") + DATEDIF(T82,U82,"md") + DATEDIF(V82,W82,"md") - SUM(AJ82) &amp; " días"</f>
        <v>#VALUE!</v>
      </c>
      <c r="G82" s="28">
        <v>1</v>
      </c>
      <c r="H82" s="29" t="e">
        <f t="shared" si="1"/>
        <v>#VALUE!</v>
      </c>
      <c r="I82" s="29" t="e">
        <f t="shared" si="2"/>
        <v>#VALUE!</v>
      </c>
      <c r="J82" s="26" t="s">
        <v>18</v>
      </c>
      <c r="K82" s="30">
        <f t="shared" ref="K82" si="13">35615.53+12000</f>
        <v>47615.53</v>
      </c>
      <c r="L82" s="30">
        <f t="shared" si="3"/>
        <v>47615.53</v>
      </c>
      <c r="M82" s="27"/>
      <c r="N82" s="26" t="s">
        <v>38</v>
      </c>
      <c r="O82" s="31" t="s">
        <v>250</v>
      </c>
      <c r="P82" s="32">
        <v>31503</v>
      </c>
      <c r="Q82" s="31" t="s">
        <v>61</v>
      </c>
      <c r="R82" s="32"/>
      <c r="S82" s="32">
        <v>40969</v>
      </c>
      <c r="T82" s="32"/>
      <c r="U82" s="32"/>
      <c r="V82" s="27"/>
      <c r="W82" s="27"/>
      <c r="X82" s="33" t="s">
        <v>48</v>
      </c>
      <c r="Y82" s="33"/>
      <c r="Z82" s="27" t="s">
        <v>54</v>
      </c>
      <c r="AA82" s="34" t="s">
        <v>42</v>
      </c>
      <c r="AB82" s="35" t="s">
        <v>43</v>
      </c>
      <c r="AC82" s="36"/>
      <c r="AD82" s="27"/>
      <c r="AE82" s="27"/>
      <c r="AF82" s="27"/>
      <c r="AG82" s="36"/>
      <c r="AH82" s="27"/>
      <c r="AI82" s="27"/>
      <c r="AJ82" s="27"/>
      <c r="AK82" s="36"/>
      <c r="AL82" s="36"/>
      <c r="AM82" s="36"/>
      <c r="AN82" s="36"/>
      <c r="AO82" s="36"/>
    </row>
    <row r="83" spans="1:41" s="1" customFormat="1" ht="45" customHeight="1" x14ac:dyDescent="0.2">
      <c r="A83" s="26">
        <v>65</v>
      </c>
      <c r="B83" s="26"/>
      <c r="C83" s="27" t="s">
        <v>191</v>
      </c>
      <c r="D83" s="27" t="s">
        <v>251</v>
      </c>
      <c r="E83" s="26" t="s">
        <v>252</v>
      </c>
      <c r="F83" s="26" t="e">
        <f t="shared" si="11"/>
        <v>#VALUE!</v>
      </c>
      <c r="G83" s="28">
        <v>1</v>
      </c>
      <c r="H83" s="29" t="e">
        <f t="shared" ref="H83:H146" si="14">DATEDIF(R83,Q83,"y") &amp; " años " &amp; DATEDIF(R83,Q83,"ym") &amp; " meses " &amp; DATEDIF(R83,Q83,"md") &amp; " días"</f>
        <v>#VALUE!</v>
      </c>
      <c r="I83" s="29" t="e">
        <f t="shared" ref="I83:I146" si="15">DATEDIF(S83,Q83,"y") &amp; " años " &amp; DATEDIF(S83,Q83,"ym") &amp; " meses " &amp; DATEDIF(S83,Q83,"md") &amp; " días"</f>
        <v>#VALUE!</v>
      </c>
      <c r="J83" s="26"/>
      <c r="K83" s="30">
        <f>35615.53</f>
        <v>35615.53</v>
      </c>
      <c r="L83" s="30">
        <f t="shared" ref="L83:L146" si="16">K83*G83</f>
        <v>35615.53</v>
      </c>
      <c r="M83" s="27"/>
      <c r="N83" s="26" t="s">
        <v>38</v>
      </c>
      <c r="O83" s="31" t="s">
        <v>253</v>
      </c>
      <c r="P83" s="32">
        <v>31503</v>
      </c>
      <c r="Q83" s="31" t="s">
        <v>40</v>
      </c>
      <c r="R83" s="32"/>
      <c r="S83" s="32">
        <v>42430</v>
      </c>
      <c r="T83" s="32"/>
      <c r="U83" s="32"/>
      <c r="V83" s="27"/>
      <c r="W83" s="27"/>
      <c r="X83" s="33"/>
      <c r="Y83" s="33"/>
      <c r="Z83" s="27" t="s">
        <v>217</v>
      </c>
      <c r="AA83" s="34" t="s">
        <v>42</v>
      </c>
      <c r="AB83" s="35" t="s">
        <v>43</v>
      </c>
      <c r="AC83" s="36"/>
      <c r="AD83" s="27"/>
      <c r="AE83" s="27"/>
      <c r="AF83" s="27"/>
      <c r="AG83" s="36"/>
      <c r="AH83" s="27"/>
      <c r="AI83" s="27"/>
      <c r="AJ83" s="27"/>
      <c r="AK83" s="36"/>
      <c r="AL83" s="36"/>
      <c r="AM83" s="36"/>
      <c r="AN83" s="36"/>
      <c r="AO83" s="36"/>
    </row>
    <row r="84" spans="1:41" s="1" customFormat="1" ht="45" customHeight="1" x14ac:dyDescent="0.2">
      <c r="A84" s="26">
        <v>66</v>
      </c>
      <c r="B84" s="26"/>
      <c r="C84" s="27" t="s">
        <v>191</v>
      </c>
      <c r="D84" s="27" t="s">
        <v>254</v>
      </c>
      <c r="E84" s="26" t="s">
        <v>255</v>
      </c>
      <c r="F84" s="26" t="e">
        <f t="shared" si="11"/>
        <v>#VALUE!</v>
      </c>
      <c r="G84" s="28">
        <v>0.75</v>
      </c>
      <c r="H84" s="29" t="e">
        <f t="shared" si="14"/>
        <v>#VALUE!</v>
      </c>
      <c r="I84" s="29" t="e">
        <f t="shared" si="15"/>
        <v>#VALUE!</v>
      </c>
      <c r="J84" s="26"/>
      <c r="K84" s="30">
        <f>35615.51</f>
        <v>35615.51</v>
      </c>
      <c r="L84" s="30">
        <f t="shared" si="16"/>
        <v>26711.6325</v>
      </c>
      <c r="M84" s="27"/>
      <c r="N84" s="26" t="s">
        <v>38</v>
      </c>
      <c r="O84" s="31" t="s">
        <v>256</v>
      </c>
      <c r="P84" s="32">
        <v>35827</v>
      </c>
      <c r="Q84" s="31" t="s">
        <v>40</v>
      </c>
      <c r="R84" s="32"/>
      <c r="S84" s="32">
        <v>43158</v>
      </c>
      <c r="T84" s="32"/>
      <c r="U84" s="32"/>
      <c r="V84" s="27"/>
      <c r="W84" s="27"/>
      <c r="X84" s="33"/>
      <c r="Y84" s="33" t="s">
        <v>41</v>
      </c>
      <c r="Z84" s="27" t="s">
        <v>41</v>
      </c>
      <c r="AA84" s="34" t="s">
        <v>42</v>
      </c>
      <c r="AB84" s="35" t="s">
        <v>43</v>
      </c>
      <c r="AC84" s="36"/>
      <c r="AD84" s="27"/>
      <c r="AE84" s="27"/>
      <c r="AF84" s="27"/>
      <c r="AG84" s="36"/>
      <c r="AH84" s="27"/>
      <c r="AI84" s="27"/>
      <c r="AJ84" s="27"/>
      <c r="AK84" s="36"/>
      <c r="AL84" s="36"/>
      <c r="AM84" s="36"/>
      <c r="AN84" s="36"/>
      <c r="AO84" s="36"/>
    </row>
    <row r="85" spans="1:41" s="1" customFormat="1" ht="45" customHeight="1" x14ac:dyDescent="0.2">
      <c r="A85" s="26">
        <v>67</v>
      </c>
      <c r="B85" s="26"/>
      <c r="C85" s="27" t="s">
        <v>191</v>
      </c>
      <c r="D85" s="27" t="s">
        <v>257</v>
      </c>
      <c r="E85" s="26" t="s">
        <v>258</v>
      </c>
      <c r="F85" s="26" t="e">
        <f t="shared" si="11"/>
        <v>#VALUE!</v>
      </c>
      <c r="G85" s="28">
        <v>0.91</v>
      </c>
      <c r="H85" s="29" t="e">
        <f t="shared" si="14"/>
        <v>#VALUE!</v>
      </c>
      <c r="I85" s="29" t="e">
        <f t="shared" si="15"/>
        <v>#VALUE!</v>
      </c>
      <c r="J85" s="26"/>
      <c r="K85" s="30">
        <v>35615.53</v>
      </c>
      <c r="L85" s="30">
        <f t="shared" si="16"/>
        <v>32410.132300000001</v>
      </c>
      <c r="M85" s="27"/>
      <c r="N85" s="26" t="s">
        <v>38</v>
      </c>
      <c r="O85" s="31" t="s">
        <v>259</v>
      </c>
      <c r="P85" s="32">
        <v>33695</v>
      </c>
      <c r="Q85" s="31" t="s">
        <v>40</v>
      </c>
      <c r="R85" s="32"/>
      <c r="S85" s="32">
        <v>42430</v>
      </c>
      <c r="T85" s="32"/>
      <c r="U85" s="32"/>
      <c r="V85" s="27"/>
      <c r="W85" s="27"/>
      <c r="X85" s="33"/>
      <c r="Y85" s="33"/>
      <c r="Z85" s="27" t="s">
        <v>41</v>
      </c>
      <c r="AA85" s="34" t="s">
        <v>42</v>
      </c>
      <c r="AB85" s="35" t="s">
        <v>43</v>
      </c>
      <c r="AC85" s="36"/>
      <c r="AD85" s="27"/>
      <c r="AE85" s="27"/>
      <c r="AF85" s="27"/>
      <c r="AG85" s="36"/>
      <c r="AH85" s="27"/>
      <c r="AI85" s="27"/>
      <c r="AJ85" s="27"/>
      <c r="AK85" s="36"/>
      <c r="AL85" s="36"/>
      <c r="AM85" s="36"/>
      <c r="AN85" s="36"/>
      <c r="AO85" s="36"/>
    </row>
    <row r="86" spans="1:41" s="1" customFormat="1" ht="45" customHeight="1" x14ac:dyDescent="0.2">
      <c r="A86" s="26">
        <v>68</v>
      </c>
      <c r="B86" s="26"/>
      <c r="C86" s="27" t="s">
        <v>191</v>
      </c>
      <c r="D86" s="27" t="s">
        <v>260</v>
      </c>
      <c r="E86" s="26" t="s">
        <v>261</v>
      </c>
      <c r="F86" s="26" t="e">
        <f t="shared" si="11"/>
        <v>#VALUE!</v>
      </c>
      <c r="G86" s="37">
        <v>0.625</v>
      </c>
      <c r="H86" s="29" t="e">
        <f t="shared" si="14"/>
        <v>#VALUE!</v>
      </c>
      <c r="I86" s="29" t="e">
        <f t="shared" si="15"/>
        <v>#VALUE!</v>
      </c>
      <c r="J86" s="26"/>
      <c r="K86" s="30">
        <f>35615.52</f>
        <v>35615.519999999997</v>
      </c>
      <c r="L86" s="30">
        <f t="shared" si="16"/>
        <v>22259.699999999997</v>
      </c>
      <c r="M86" s="27"/>
      <c r="N86" s="26" t="s">
        <v>38</v>
      </c>
      <c r="O86" s="31" t="s">
        <v>262</v>
      </c>
      <c r="P86" s="32">
        <v>37712</v>
      </c>
      <c r="Q86" s="31" t="s">
        <v>40</v>
      </c>
      <c r="R86" s="32"/>
      <c r="S86" s="32">
        <v>42430</v>
      </c>
      <c r="T86" s="32"/>
      <c r="U86" s="32"/>
      <c r="V86" s="27"/>
      <c r="W86" s="27"/>
      <c r="X86" s="33"/>
      <c r="Y86" s="33" t="s">
        <v>41</v>
      </c>
      <c r="Z86" s="27" t="s">
        <v>41</v>
      </c>
      <c r="AA86" s="34" t="s">
        <v>42</v>
      </c>
      <c r="AB86" s="35" t="s">
        <v>43</v>
      </c>
      <c r="AC86" s="36"/>
      <c r="AD86" s="27"/>
      <c r="AE86" s="27"/>
      <c r="AF86" s="27"/>
      <c r="AG86" s="36"/>
      <c r="AH86" s="27"/>
      <c r="AI86" s="27"/>
      <c r="AJ86" s="27"/>
      <c r="AK86" s="36"/>
      <c r="AL86" s="36"/>
      <c r="AM86" s="36"/>
      <c r="AN86" s="36"/>
      <c r="AO86" s="36"/>
    </row>
    <row r="87" spans="1:41" s="1" customFormat="1" ht="45" customHeight="1" x14ac:dyDescent="0.2">
      <c r="A87" s="26">
        <v>69</v>
      </c>
      <c r="B87" s="26"/>
      <c r="C87" s="27" t="s">
        <v>191</v>
      </c>
      <c r="D87" s="27" t="s">
        <v>263</v>
      </c>
      <c r="E87" s="26" t="s">
        <v>264</v>
      </c>
      <c r="F87" s="26" t="e">
        <f t="shared" ref="F87:F142" si="17">DATEDIF(P87,Q87,"y") + DATEDIF(T87,U87,"y") + DATEDIF(V87,W87,"y") + SUM(AD87) &amp; " años " &amp; DATEDIF(P87,Q87,"ym") + DATEDIF(T87,U87,"ym") + DATEDIF(V87,W87,"ym") + SUM(AE87) - SUM(AI87) &amp; " meses " &amp; DATEDIF(P87,Q87,"md") + DATEDIF(T87,U87,"md") + DATEDIF(V87,W87,"md") - SUM(AJ87) &amp; " días"</f>
        <v>#VALUE!</v>
      </c>
      <c r="G87" s="37">
        <v>0.67500000000000004</v>
      </c>
      <c r="H87" s="29" t="e">
        <f t="shared" si="14"/>
        <v>#VALUE!</v>
      </c>
      <c r="I87" s="29" t="e">
        <f t="shared" si="15"/>
        <v>#VALUE!</v>
      </c>
      <c r="J87" s="26"/>
      <c r="K87" s="30">
        <f>35615.52</f>
        <v>35615.519999999997</v>
      </c>
      <c r="L87" s="30">
        <f t="shared" si="16"/>
        <v>24040.475999999999</v>
      </c>
      <c r="M87" s="27"/>
      <c r="N87" s="26" t="s">
        <v>38</v>
      </c>
      <c r="O87" s="31" t="s">
        <v>265</v>
      </c>
      <c r="P87" s="32">
        <v>36906</v>
      </c>
      <c r="Q87" s="31" t="s">
        <v>40</v>
      </c>
      <c r="R87" s="32"/>
      <c r="S87" s="32">
        <v>43525</v>
      </c>
      <c r="T87" s="32"/>
      <c r="U87" s="32"/>
      <c r="V87" s="27"/>
      <c r="W87" s="27"/>
      <c r="X87" s="33"/>
      <c r="Y87" s="33"/>
      <c r="Z87" s="27" t="s">
        <v>195</v>
      </c>
      <c r="AA87" s="34" t="s">
        <v>42</v>
      </c>
      <c r="AB87" s="35" t="s">
        <v>43</v>
      </c>
      <c r="AC87" s="36"/>
      <c r="AD87" s="27"/>
      <c r="AE87" s="27"/>
      <c r="AF87" s="27"/>
      <c r="AG87" s="36"/>
      <c r="AH87" s="27"/>
      <c r="AI87" s="27"/>
      <c r="AJ87" s="27"/>
      <c r="AK87" s="36"/>
      <c r="AL87" s="36"/>
      <c r="AM87" s="36"/>
      <c r="AN87" s="36"/>
      <c r="AO87" s="36"/>
    </row>
    <row r="88" spans="1:41" s="1" customFormat="1" ht="45" customHeight="1" x14ac:dyDescent="0.2">
      <c r="A88" s="26">
        <v>70</v>
      </c>
      <c r="B88" s="26"/>
      <c r="C88" s="27" t="s">
        <v>191</v>
      </c>
      <c r="D88" s="27" t="s">
        <v>266</v>
      </c>
      <c r="E88" s="26" t="s">
        <v>267</v>
      </c>
      <c r="F88" s="26" t="e">
        <f t="shared" si="17"/>
        <v>#VALUE!</v>
      </c>
      <c r="G88" s="37">
        <v>1</v>
      </c>
      <c r="H88" s="29" t="e">
        <f t="shared" si="14"/>
        <v>#VALUE!</v>
      </c>
      <c r="I88" s="29" t="e">
        <f t="shared" si="15"/>
        <v>#VALUE!</v>
      </c>
      <c r="J88" s="26"/>
      <c r="K88" s="30">
        <f>35615.52</f>
        <v>35615.519999999997</v>
      </c>
      <c r="L88" s="30">
        <f t="shared" si="16"/>
        <v>35615.519999999997</v>
      </c>
      <c r="M88" s="27" t="s">
        <v>268</v>
      </c>
      <c r="N88" s="26" t="s">
        <v>183</v>
      </c>
      <c r="O88" s="31" t="s">
        <v>269</v>
      </c>
      <c r="P88" s="32">
        <v>37210</v>
      </c>
      <c r="Q88" s="31" t="s">
        <v>185</v>
      </c>
      <c r="R88" s="27" t="s">
        <v>268</v>
      </c>
      <c r="S88" s="32">
        <v>43525</v>
      </c>
      <c r="T88" s="32"/>
      <c r="U88" s="32"/>
      <c r="V88" s="27"/>
      <c r="W88" s="27"/>
      <c r="X88" s="33" t="s">
        <v>189</v>
      </c>
      <c r="Y88" s="33"/>
      <c r="Z88" s="39" t="s">
        <v>195</v>
      </c>
      <c r="AA88" s="34" t="s">
        <v>42</v>
      </c>
      <c r="AB88" s="35" t="s">
        <v>43</v>
      </c>
      <c r="AC88" s="36"/>
      <c r="AD88" s="27"/>
      <c r="AE88" s="27"/>
      <c r="AF88" s="27"/>
      <c r="AG88" s="36"/>
      <c r="AH88" s="27"/>
      <c r="AI88" s="27"/>
      <c r="AJ88" s="27"/>
      <c r="AK88" s="36"/>
      <c r="AL88" s="36"/>
      <c r="AM88" s="36"/>
      <c r="AN88" s="36"/>
      <c r="AO88" s="36"/>
    </row>
    <row r="89" spans="1:41" s="1" customFormat="1" ht="45" customHeight="1" x14ac:dyDescent="0.2">
      <c r="A89" s="26">
        <v>71</v>
      </c>
      <c r="B89" s="26"/>
      <c r="C89" s="27" t="s">
        <v>270</v>
      </c>
      <c r="D89" s="27" t="s">
        <v>271</v>
      </c>
      <c r="E89" s="26" t="s">
        <v>272</v>
      </c>
      <c r="F89" s="26" t="e">
        <f t="shared" si="17"/>
        <v>#VALUE!</v>
      </c>
      <c r="G89" s="28">
        <v>0.97</v>
      </c>
      <c r="H89" s="29" t="e">
        <f t="shared" si="14"/>
        <v>#VALUE!</v>
      </c>
      <c r="I89" s="29" t="e">
        <f t="shared" si="15"/>
        <v>#VALUE!</v>
      </c>
      <c r="J89" s="26"/>
      <c r="K89" s="30">
        <f>34575.77</f>
        <v>34575.769999999997</v>
      </c>
      <c r="L89" s="30">
        <f t="shared" si="16"/>
        <v>33538.496899999998</v>
      </c>
      <c r="M89" s="27"/>
      <c r="N89" s="26" t="s">
        <v>38</v>
      </c>
      <c r="O89" s="31" t="s">
        <v>273</v>
      </c>
      <c r="P89" s="32">
        <v>32933</v>
      </c>
      <c r="Q89" s="31" t="s">
        <v>40</v>
      </c>
      <c r="R89" s="32"/>
      <c r="S89" s="32">
        <v>43158</v>
      </c>
      <c r="T89" s="32"/>
      <c r="U89" s="32"/>
      <c r="V89" s="27"/>
      <c r="W89" s="27"/>
      <c r="X89" s="33"/>
      <c r="Y89" s="33"/>
      <c r="Z89" s="27" t="s">
        <v>217</v>
      </c>
      <c r="AA89" s="34" t="s">
        <v>42</v>
      </c>
      <c r="AB89" s="35" t="s">
        <v>43</v>
      </c>
      <c r="AC89" s="36"/>
      <c r="AD89" s="27"/>
      <c r="AE89" s="27"/>
      <c r="AF89" s="27"/>
      <c r="AG89" s="36"/>
      <c r="AH89" s="27"/>
      <c r="AI89" s="27"/>
      <c r="AJ89" s="27"/>
      <c r="AK89" s="36"/>
      <c r="AL89" s="36"/>
      <c r="AM89" s="36"/>
      <c r="AN89" s="36"/>
      <c r="AO89" s="36"/>
    </row>
    <row r="90" spans="1:41" s="1" customFormat="1" ht="45" customHeight="1" x14ac:dyDescent="0.2">
      <c r="A90" s="26">
        <v>72</v>
      </c>
      <c r="B90" s="26"/>
      <c r="C90" s="27" t="s">
        <v>270</v>
      </c>
      <c r="D90" s="27" t="s">
        <v>274</v>
      </c>
      <c r="E90" s="26" t="s">
        <v>275</v>
      </c>
      <c r="F90" s="26" t="e">
        <f t="shared" si="17"/>
        <v>#VALUE!</v>
      </c>
      <c r="G90" s="28">
        <v>0.94</v>
      </c>
      <c r="H90" s="29" t="e">
        <f t="shared" si="14"/>
        <v>#VALUE!</v>
      </c>
      <c r="I90" s="29" t="e">
        <f t="shared" si="15"/>
        <v>#VALUE!</v>
      </c>
      <c r="J90" s="26" t="s">
        <v>18</v>
      </c>
      <c r="K90" s="30">
        <f>34575.78</f>
        <v>34575.78</v>
      </c>
      <c r="L90" s="30">
        <f t="shared" si="16"/>
        <v>32501.233199999999</v>
      </c>
      <c r="M90" s="27"/>
      <c r="N90" s="26" t="s">
        <v>38</v>
      </c>
      <c r="O90" s="31" t="s">
        <v>276</v>
      </c>
      <c r="P90" s="32">
        <v>33482</v>
      </c>
      <c r="Q90" s="31" t="s">
        <v>40</v>
      </c>
      <c r="R90" s="32"/>
      <c r="S90" s="32">
        <v>40969</v>
      </c>
      <c r="T90" s="32"/>
      <c r="U90" s="32"/>
      <c r="V90" s="27"/>
      <c r="W90" s="27"/>
      <c r="X90" s="33"/>
      <c r="Y90" s="33"/>
      <c r="Z90" s="27" t="s">
        <v>217</v>
      </c>
      <c r="AA90" s="34" t="s">
        <v>42</v>
      </c>
      <c r="AB90" s="35" t="s">
        <v>43</v>
      </c>
      <c r="AC90" s="36"/>
      <c r="AD90" s="27"/>
      <c r="AE90" s="27"/>
      <c r="AF90" s="27"/>
      <c r="AG90" s="36"/>
      <c r="AH90" s="27"/>
      <c r="AI90" s="27"/>
      <c r="AJ90" s="27"/>
      <c r="AK90" s="36"/>
      <c r="AL90" s="36"/>
      <c r="AM90" s="36"/>
      <c r="AN90" s="36"/>
      <c r="AO90" s="36"/>
    </row>
    <row r="91" spans="1:41" s="1" customFormat="1" ht="45" customHeight="1" x14ac:dyDescent="0.2">
      <c r="A91" s="26">
        <v>73</v>
      </c>
      <c r="B91" s="26"/>
      <c r="C91" s="27" t="s">
        <v>270</v>
      </c>
      <c r="D91" s="27" t="s">
        <v>277</v>
      </c>
      <c r="E91" s="26" t="s">
        <v>278</v>
      </c>
      <c r="F91" s="26" t="e">
        <f t="shared" si="17"/>
        <v>#VALUE!</v>
      </c>
      <c r="G91" s="28">
        <v>1</v>
      </c>
      <c r="H91" s="29" t="e">
        <f t="shared" si="14"/>
        <v>#VALUE!</v>
      </c>
      <c r="I91" s="29" t="e">
        <f t="shared" si="15"/>
        <v>#VALUE!</v>
      </c>
      <c r="J91" s="26" t="s">
        <v>18</v>
      </c>
      <c r="K91" s="30">
        <f>34575.78</f>
        <v>34575.78</v>
      </c>
      <c r="L91" s="30">
        <f t="shared" si="16"/>
        <v>34575.78</v>
      </c>
      <c r="M91" s="27"/>
      <c r="N91" s="26" t="s">
        <v>38</v>
      </c>
      <c r="O91" s="31" t="s">
        <v>279</v>
      </c>
      <c r="P91" s="32">
        <v>32174</v>
      </c>
      <c r="Q91" s="31" t="s">
        <v>40</v>
      </c>
      <c r="R91" s="32"/>
      <c r="S91" s="32">
        <v>40603</v>
      </c>
      <c r="T91" s="32"/>
      <c r="U91" s="32"/>
      <c r="V91" s="27"/>
      <c r="W91" s="27"/>
      <c r="X91" s="33"/>
      <c r="Y91" s="33"/>
      <c r="Z91" s="27" t="s">
        <v>217</v>
      </c>
      <c r="AA91" s="34" t="s">
        <v>42</v>
      </c>
      <c r="AB91" s="35" t="s">
        <v>43</v>
      </c>
      <c r="AC91" s="36"/>
      <c r="AD91" s="27"/>
      <c r="AE91" s="27"/>
      <c r="AF91" s="27"/>
      <c r="AG91" s="36"/>
      <c r="AH91" s="27"/>
      <c r="AI91" s="27"/>
      <c r="AJ91" s="27"/>
      <c r="AK91" s="36"/>
      <c r="AL91" s="36"/>
      <c r="AM91" s="36"/>
      <c r="AN91" s="36"/>
      <c r="AO91" s="36"/>
    </row>
    <row r="92" spans="1:41" s="1" customFormat="1" ht="45" customHeight="1" x14ac:dyDescent="0.2">
      <c r="A92" s="26">
        <v>74</v>
      </c>
      <c r="B92" s="26"/>
      <c r="C92" s="27" t="s">
        <v>270</v>
      </c>
      <c r="D92" s="27" t="s">
        <v>280</v>
      </c>
      <c r="E92" s="26" t="s">
        <v>281</v>
      </c>
      <c r="F92" s="26" t="e">
        <f t="shared" si="17"/>
        <v>#VALUE!</v>
      </c>
      <c r="G92" s="28">
        <v>1</v>
      </c>
      <c r="H92" s="29" t="e">
        <f t="shared" si="14"/>
        <v>#VALUE!</v>
      </c>
      <c r="I92" s="29" t="e">
        <f t="shared" si="15"/>
        <v>#VALUE!</v>
      </c>
      <c r="J92" s="26"/>
      <c r="K92" s="30">
        <f>34575.78</f>
        <v>34575.78</v>
      </c>
      <c r="L92" s="30">
        <f t="shared" si="16"/>
        <v>34575.78</v>
      </c>
      <c r="M92" s="27"/>
      <c r="N92" s="26" t="s">
        <v>38</v>
      </c>
      <c r="O92" s="31" t="s">
        <v>282</v>
      </c>
      <c r="P92" s="32">
        <v>32375</v>
      </c>
      <c r="Q92" s="31" t="s">
        <v>40</v>
      </c>
      <c r="R92" s="32"/>
      <c r="S92" s="32">
        <v>42062</v>
      </c>
      <c r="T92" s="32"/>
      <c r="U92" s="32"/>
      <c r="V92" s="27"/>
      <c r="W92" s="27"/>
      <c r="X92" s="33"/>
      <c r="Y92" s="33"/>
      <c r="Z92" s="27" t="s">
        <v>217</v>
      </c>
      <c r="AA92" s="34" t="s">
        <v>42</v>
      </c>
      <c r="AB92" s="35" t="s">
        <v>43</v>
      </c>
      <c r="AC92" s="36"/>
      <c r="AD92" s="27"/>
      <c r="AE92" s="27"/>
      <c r="AF92" s="27"/>
      <c r="AG92" s="36"/>
      <c r="AH92" s="27"/>
      <c r="AI92" s="27"/>
      <c r="AJ92" s="27"/>
      <c r="AK92" s="36"/>
      <c r="AL92" s="36"/>
      <c r="AM92" s="36"/>
      <c r="AN92" s="36"/>
      <c r="AO92" s="36"/>
    </row>
    <row r="93" spans="1:41" s="1" customFormat="1" ht="45" customHeight="1" x14ac:dyDescent="0.2">
      <c r="A93" s="26">
        <v>75</v>
      </c>
      <c r="B93" s="26"/>
      <c r="C93" s="27" t="s">
        <v>270</v>
      </c>
      <c r="D93" s="27" t="s">
        <v>283</v>
      </c>
      <c r="E93" s="26" t="s">
        <v>284</v>
      </c>
      <c r="F93" s="26" t="e">
        <f t="shared" si="17"/>
        <v>#VALUE!</v>
      </c>
      <c r="G93" s="28">
        <v>0.94</v>
      </c>
      <c r="H93" s="29" t="e">
        <f t="shared" si="14"/>
        <v>#VALUE!</v>
      </c>
      <c r="I93" s="29" t="e">
        <f t="shared" si="15"/>
        <v>#VALUE!</v>
      </c>
      <c r="J93" s="26"/>
      <c r="K93" s="30">
        <f>34575.78</f>
        <v>34575.78</v>
      </c>
      <c r="L93" s="30">
        <f t="shared" si="16"/>
        <v>32501.233199999999</v>
      </c>
      <c r="M93" s="27"/>
      <c r="N93" s="26" t="s">
        <v>38</v>
      </c>
      <c r="O93" s="31" t="s">
        <v>285</v>
      </c>
      <c r="P93" s="32">
        <v>33359</v>
      </c>
      <c r="Q93" s="31" t="s">
        <v>40</v>
      </c>
      <c r="R93" s="32"/>
      <c r="S93" s="32">
        <v>42795</v>
      </c>
      <c r="T93" s="32"/>
      <c r="U93" s="32"/>
      <c r="V93" s="27"/>
      <c r="W93" s="27"/>
      <c r="X93" s="33"/>
      <c r="Y93" s="33"/>
      <c r="Z93" s="27" t="s">
        <v>217</v>
      </c>
      <c r="AA93" s="34" t="s">
        <v>42</v>
      </c>
      <c r="AB93" s="35" t="s">
        <v>43</v>
      </c>
      <c r="AC93" s="36"/>
      <c r="AD93" s="27"/>
      <c r="AE93" s="27"/>
      <c r="AF93" s="27"/>
      <c r="AG93" s="36"/>
      <c r="AH93" s="27"/>
      <c r="AI93" s="27"/>
      <c r="AJ93" s="27"/>
      <c r="AK93" s="36"/>
      <c r="AL93" s="36"/>
      <c r="AM93" s="36"/>
      <c r="AN93" s="36"/>
      <c r="AO93" s="36"/>
    </row>
    <row r="94" spans="1:41" s="1" customFormat="1" ht="45" customHeight="1" x14ac:dyDescent="0.2">
      <c r="A94" s="26">
        <v>76</v>
      </c>
      <c r="B94" s="26"/>
      <c r="C94" s="27" t="s">
        <v>270</v>
      </c>
      <c r="D94" s="27" t="s">
        <v>286</v>
      </c>
      <c r="E94" s="26" t="s">
        <v>287</v>
      </c>
      <c r="F94" s="26" t="e">
        <f t="shared" si="17"/>
        <v>#VALUE!</v>
      </c>
      <c r="G94" s="28">
        <v>0.75</v>
      </c>
      <c r="H94" s="29" t="e">
        <f t="shared" si="14"/>
        <v>#VALUE!</v>
      </c>
      <c r="I94" s="29" t="e">
        <f t="shared" si="15"/>
        <v>#VALUE!</v>
      </c>
      <c r="J94" s="26"/>
      <c r="K94" s="30">
        <f>32541.78</f>
        <v>32541.78</v>
      </c>
      <c r="L94" s="30">
        <f t="shared" si="16"/>
        <v>24406.334999999999</v>
      </c>
      <c r="M94" s="27"/>
      <c r="N94" s="26" t="s">
        <v>38</v>
      </c>
      <c r="O94" s="31" t="s">
        <v>288</v>
      </c>
      <c r="P94" s="32">
        <v>35869</v>
      </c>
      <c r="Q94" s="31" t="s">
        <v>40</v>
      </c>
      <c r="R94" s="32"/>
      <c r="S94" s="32">
        <v>44984</v>
      </c>
      <c r="T94" s="32"/>
      <c r="U94" s="32"/>
      <c r="V94" s="27"/>
      <c r="W94" s="27"/>
      <c r="X94" s="33"/>
      <c r="Y94" s="33"/>
      <c r="Z94" s="27" t="s">
        <v>289</v>
      </c>
      <c r="AA94" s="34" t="s">
        <v>42</v>
      </c>
      <c r="AB94" s="35" t="s">
        <v>43</v>
      </c>
      <c r="AC94" s="36"/>
      <c r="AD94" s="27"/>
      <c r="AE94" s="27"/>
      <c r="AF94" s="27"/>
      <c r="AG94" s="36"/>
      <c r="AH94" s="27"/>
      <c r="AI94" s="27"/>
      <c r="AJ94" s="27"/>
      <c r="AK94" s="36"/>
      <c r="AL94" s="36"/>
      <c r="AM94" s="36"/>
      <c r="AN94" s="36"/>
      <c r="AO94" s="36"/>
    </row>
    <row r="95" spans="1:41" s="1" customFormat="1" ht="45" customHeight="1" x14ac:dyDescent="0.2">
      <c r="A95" s="26">
        <v>77</v>
      </c>
      <c r="B95" s="26"/>
      <c r="C95" s="27" t="s">
        <v>270</v>
      </c>
      <c r="D95" s="27" t="s">
        <v>290</v>
      </c>
      <c r="E95" s="26" t="s">
        <v>291</v>
      </c>
      <c r="F95" s="26" t="e">
        <f t="shared" si="17"/>
        <v>#VALUE!</v>
      </c>
      <c r="G95" s="37">
        <v>0.82499999999999996</v>
      </c>
      <c r="H95" s="29" t="e">
        <f t="shared" si="14"/>
        <v>#VALUE!</v>
      </c>
      <c r="I95" s="29" t="e">
        <f t="shared" si="15"/>
        <v>#VALUE!</v>
      </c>
      <c r="J95" s="26"/>
      <c r="K95" s="30">
        <f>34575.77</f>
        <v>34575.769999999997</v>
      </c>
      <c r="L95" s="30">
        <f t="shared" si="16"/>
        <v>28525.010249999996</v>
      </c>
      <c r="M95" s="27"/>
      <c r="N95" s="26" t="s">
        <v>38</v>
      </c>
      <c r="O95" s="31" t="s">
        <v>292</v>
      </c>
      <c r="P95" s="32">
        <v>38847</v>
      </c>
      <c r="Q95" s="31" t="s">
        <v>61</v>
      </c>
      <c r="R95" s="32"/>
      <c r="S95" s="32">
        <v>42430</v>
      </c>
      <c r="T95" s="32">
        <v>34407</v>
      </c>
      <c r="U95" s="32">
        <v>38548</v>
      </c>
      <c r="V95" s="27"/>
      <c r="W95" s="27"/>
      <c r="X95" s="33" t="s">
        <v>48</v>
      </c>
      <c r="Y95" s="33"/>
      <c r="Z95" s="27" t="s">
        <v>54</v>
      </c>
      <c r="AA95" s="34" t="s">
        <v>42</v>
      </c>
      <c r="AB95" s="35" t="s">
        <v>43</v>
      </c>
      <c r="AC95" s="36"/>
      <c r="AD95" s="27">
        <v>1</v>
      </c>
      <c r="AE95" s="27"/>
      <c r="AF95" s="27"/>
      <c r="AG95" s="36"/>
      <c r="AH95" s="27"/>
      <c r="AI95" s="27">
        <v>12</v>
      </c>
      <c r="AJ95" s="27"/>
      <c r="AK95" s="36"/>
      <c r="AL95" s="36"/>
      <c r="AM95" s="36"/>
      <c r="AN95" s="36"/>
      <c r="AO95" s="36"/>
    </row>
    <row r="96" spans="1:41" s="1" customFormat="1" ht="45" customHeight="1" x14ac:dyDescent="0.2">
      <c r="A96" s="26">
        <v>78</v>
      </c>
      <c r="B96" s="26"/>
      <c r="C96" s="27" t="s">
        <v>270</v>
      </c>
      <c r="D96" s="27" t="s">
        <v>293</v>
      </c>
      <c r="E96" s="26" t="s">
        <v>294</v>
      </c>
      <c r="F96" s="26" t="e">
        <f t="shared" si="17"/>
        <v>#VALUE!</v>
      </c>
      <c r="G96" s="28">
        <v>0.94</v>
      </c>
      <c r="H96" s="29" t="e">
        <f t="shared" si="14"/>
        <v>#VALUE!</v>
      </c>
      <c r="I96" s="29" t="e">
        <f t="shared" si="15"/>
        <v>#VALUE!</v>
      </c>
      <c r="J96" s="26"/>
      <c r="K96" s="30">
        <f>32541.78</f>
        <v>32541.78</v>
      </c>
      <c r="L96" s="30">
        <f t="shared" si="16"/>
        <v>30589.273199999996</v>
      </c>
      <c r="M96" s="27"/>
      <c r="N96" s="26" t="s">
        <v>38</v>
      </c>
      <c r="O96" s="31" t="s">
        <v>295</v>
      </c>
      <c r="P96" s="32">
        <v>34274</v>
      </c>
      <c r="Q96" s="31" t="s">
        <v>61</v>
      </c>
      <c r="R96" s="32"/>
      <c r="S96" s="32">
        <v>43888</v>
      </c>
      <c r="T96" s="32">
        <v>31894</v>
      </c>
      <c r="U96" s="32">
        <v>32873</v>
      </c>
      <c r="V96" s="27"/>
      <c r="W96" s="27"/>
      <c r="X96" s="33" t="s">
        <v>48</v>
      </c>
      <c r="Y96" s="33"/>
      <c r="Z96" s="27" t="s">
        <v>54</v>
      </c>
      <c r="AA96" s="34" t="s">
        <v>42</v>
      </c>
      <c r="AB96" s="35" t="s">
        <v>43</v>
      </c>
      <c r="AC96" s="36"/>
      <c r="AD96" s="27">
        <v>1</v>
      </c>
      <c r="AE96" s="27"/>
      <c r="AF96" s="27"/>
      <c r="AG96" s="36"/>
      <c r="AH96" s="27"/>
      <c r="AI96" s="27">
        <v>12</v>
      </c>
      <c r="AJ96" s="27"/>
      <c r="AK96" s="36"/>
      <c r="AL96" s="36"/>
      <c r="AM96" s="36"/>
      <c r="AN96" s="36"/>
      <c r="AO96" s="36"/>
    </row>
    <row r="97" spans="1:41" s="1" customFormat="1" ht="45" customHeight="1" x14ac:dyDescent="0.2">
      <c r="A97" s="26">
        <v>79</v>
      </c>
      <c r="B97" s="26"/>
      <c r="C97" s="27" t="s">
        <v>270</v>
      </c>
      <c r="D97" s="27" t="s">
        <v>296</v>
      </c>
      <c r="E97" s="26" t="s">
        <v>297</v>
      </c>
      <c r="F97" s="26" t="e">
        <f t="shared" si="17"/>
        <v>#VALUE!</v>
      </c>
      <c r="G97" s="37">
        <v>0.67500000000000004</v>
      </c>
      <c r="H97" s="29" t="e">
        <f t="shared" si="14"/>
        <v>#VALUE!</v>
      </c>
      <c r="I97" s="29" t="e">
        <f t="shared" si="15"/>
        <v>#VALUE!</v>
      </c>
      <c r="J97" s="26"/>
      <c r="K97" s="30">
        <f>34575.78</f>
        <v>34575.78</v>
      </c>
      <c r="L97" s="30">
        <f t="shared" si="16"/>
        <v>23338.6515</v>
      </c>
      <c r="M97" s="27"/>
      <c r="N97" s="26" t="s">
        <v>38</v>
      </c>
      <c r="O97" s="31" t="s">
        <v>298</v>
      </c>
      <c r="P97" s="32">
        <v>36936</v>
      </c>
      <c r="Q97" s="31" t="s">
        <v>40</v>
      </c>
      <c r="R97" s="32"/>
      <c r="S97" s="32">
        <v>43525</v>
      </c>
      <c r="T97" s="32"/>
      <c r="U97" s="32"/>
      <c r="V97" s="27"/>
      <c r="W97" s="27"/>
      <c r="X97" s="33"/>
      <c r="Y97" s="33" t="s">
        <v>41</v>
      </c>
      <c r="Z97" s="27" t="s">
        <v>41</v>
      </c>
      <c r="AA97" s="34" t="s">
        <v>42</v>
      </c>
      <c r="AB97" s="35" t="s">
        <v>43</v>
      </c>
      <c r="AC97" s="36"/>
      <c r="AD97" s="27"/>
      <c r="AE97" s="27"/>
      <c r="AF97" s="27"/>
      <c r="AG97" s="36"/>
      <c r="AH97" s="27"/>
      <c r="AI97" s="27"/>
      <c r="AJ97" s="27"/>
      <c r="AK97" s="36"/>
      <c r="AL97" s="36"/>
      <c r="AM97" s="36"/>
      <c r="AN97" s="36"/>
      <c r="AO97" s="36"/>
    </row>
    <row r="98" spans="1:41" s="1" customFormat="1" ht="45" customHeight="1" x14ac:dyDescent="0.2">
      <c r="A98" s="26">
        <v>80</v>
      </c>
      <c r="B98" s="26"/>
      <c r="C98" s="27" t="s">
        <v>270</v>
      </c>
      <c r="D98" s="27" t="s">
        <v>299</v>
      </c>
      <c r="E98" s="26" t="s">
        <v>300</v>
      </c>
      <c r="F98" s="26" t="e">
        <f t="shared" si="17"/>
        <v>#VALUE!</v>
      </c>
      <c r="G98" s="28">
        <v>0.85</v>
      </c>
      <c r="H98" s="29" t="e">
        <f t="shared" si="14"/>
        <v>#VALUE!</v>
      </c>
      <c r="I98" s="29" t="e">
        <f t="shared" si="15"/>
        <v>#VALUE!</v>
      </c>
      <c r="J98" s="26"/>
      <c r="K98" s="30">
        <f>34575.78</f>
        <v>34575.78</v>
      </c>
      <c r="L98" s="30">
        <f t="shared" si="16"/>
        <v>29389.412999999997</v>
      </c>
      <c r="M98" s="27"/>
      <c r="N98" s="26" t="s">
        <v>38</v>
      </c>
      <c r="O98" s="31" t="s">
        <v>301</v>
      </c>
      <c r="P98" s="32">
        <v>34251</v>
      </c>
      <c r="Q98" s="31" t="s">
        <v>40</v>
      </c>
      <c r="R98" s="32"/>
      <c r="S98" s="32">
        <v>42062</v>
      </c>
      <c r="T98" s="32"/>
      <c r="U98" s="32"/>
      <c r="V98" s="27"/>
      <c r="W98" s="27"/>
      <c r="X98" s="33"/>
      <c r="Y98" s="33" t="s">
        <v>41</v>
      </c>
      <c r="Z98" s="27" t="s">
        <v>41</v>
      </c>
      <c r="AA98" s="34" t="s">
        <v>42</v>
      </c>
      <c r="AB98" s="35" t="s">
        <v>43</v>
      </c>
      <c r="AC98" s="36"/>
      <c r="AD98" s="27"/>
      <c r="AE98" s="27"/>
      <c r="AF98" s="27"/>
      <c r="AG98" s="36"/>
      <c r="AH98" s="27"/>
      <c r="AI98" s="27"/>
      <c r="AJ98" s="27"/>
      <c r="AK98" s="36"/>
      <c r="AL98" s="36"/>
      <c r="AM98" s="36"/>
      <c r="AN98" s="36"/>
      <c r="AO98" s="36"/>
    </row>
    <row r="99" spans="1:41" s="1" customFormat="1" ht="45" customHeight="1" x14ac:dyDescent="0.2">
      <c r="A99" s="26">
        <v>81</v>
      </c>
      <c r="B99" s="26"/>
      <c r="C99" s="27" t="s">
        <v>270</v>
      </c>
      <c r="D99" s="27" t="s">
        <v>302</v>
      </c>
      <c r="E99" s="26" t="s">
        <v>303</v>
      </c>
      <c r="F99" s="26" t="e">
        <f t="shared" si="17"/>
        <v>#VALUE!</v>
      </c>
      <c r="G99" s="28">
        <v>0.7</v>
      </c>
      <c r="H99" s="29" t="e">
        <f t="shared" si="14"/>
        <v>#VALUE!</v>
      </c>
      <c r="I99" s="29" t="e">
        <f t="shared" si="15"/>
        <v>#VALUE!</v>
      </c>
      <c r="J99" s="26"/>
      <c r="K99" s="30">
        <f>32541.77</f>
        <v>32541.77</v>
      </c>
      <c r="L99" s="30">
        <f t="shared" si="16"/>
        <v>22779.238999999998</v>
      </c>
      <c r="M99" s="27"/>
      <c r="N99" s="26" t="s">
        <v>38</v>
      </c>
      <c r="O99" s="31" t="s">
        <v>304</v>
      </c>
      <c r="P99" s="32">
        <v>36536</v>
      </c>
      <c r="Q99" s="31" t="s">
        <v>40</v>
      </c>
      <c r="R99" s="32"/>
      <c r="S99" s="32">
        <v>44984</v>
      </c>
      <c r="T99" s="32"/>
      <c r="U99" s="32"/>
      <c r="V99" s="27"/>
      <c r="W99" s="27"/>
      <c r="X99" s="33"/>
      <c r="Y99" s="33" t="s">
        <v>41</v>
      </c>
      <c r="Z99" s="27" t="s">
        <v>41</v>
      </c>
      <c r="AA99" s="34" t="s">
        <v>42</v>
      </c>
      <c r="AB99" s="35" t="s">
        <v>43</v>
      </c>
      <c r="AC99" s="36"/>
      <c r="AD99" s="27"/>
      <c r="AE99" s="27"/>
      <c r="AF99" s="27"/>
      <c r="AG99" s="36"/>
      <c r="AH99" s="27"/>
      <c r="AI99" s="27"/>
      <c r="AJ99" s="27"/>
      <c r="AK99" s="36"/>
      <c r="AL99" s="36"/>
      <c r="AM99" s="36"/>
      <c r="AN99" s="36"/>
      <c r="AO99" s="36"/>
    </row>
    <row r="100" spans="1:41" s="1" customFormat="1" ht="45" customHeight="1" x14ac:dyDescent="0.2">
      <c r="A100" s="26">
        <v>82</v>
      </c>
      <c r="B100" s="26"/>
      <c r="C100" s="27" t="s">
        <v>270</v>
      </c>
      <c r="D100" s="27" t="s">
        <v>305</v>
      </c>
      <c r="E100" s="26" t="s">
        <v>306</v>
      </c>
      <c r="F100" s="26" t="e">
        <f t="shared" si="17"/>
        <v>#VALUE!</v>
      </c>
      <c r="G100" s="28">
        <v>0.75</v>
      </c>
      <c r="H100" s="29" t="e">
        <f t="shared" si="14"/>
        <v>#VALUE!</v>
      </c>
      <c r="I100" s="29" t="e">
        <f t="shared" si="15"/>
        <v>#VALUE!</v>
      </c>
      <c r="J100" s="26"/>
      <c r="K100" s="30">
        <v>34575.769999999997</v>
      </c>
      <c r="L100" s="30">
        <f t="shared" si="16"/>
        <v>25931.827499999999</v>
      </c>
      <c r="M100" s="27"/>
      <c r="N100" s="26" t="s">
        <v>38</v>
      </c>
      <c r="O100" s="31" t="s">
        <v>307</v>
      </c>
      <c r="P100" s="32">
        <v>35704</v>
      </c>
      <c r="Q100" s="31" t="s">
        <v>40</v>
      </c>
      <c r="R100" s="32"/>
      <c r="S100" s="32">
        <v>42430</v>
      </c>
      <c r="T100" s="32"/>
      <c r="U100" s="32"/>
      <c r="V100" s="27"/>
      <c r="W100" s="27"/>
      <c r="X100" s="33"/>
      <c r="Y100" s="33" t="s">
        <v>41</v>
      </c>
      <c r="Z100" s="27" t="s">
        <v>41</v>
      </c>
      <c r="AA100" s="34" t="s">
        <v>42</v>
      </c>
      <c r="AB100" s="35" t="s">
        <v>43</v>
      </c>
      <c r="AC100" s="36"/>
      <c r="AD100" s="27"/>
      <c r="AE100" s="27"/>
      <c r="AF100" s="27"/>
      <c r="AG100" s="36"/>
      <c r="AH100" s="27"/>
      <c r="AI100" s="27"/>
      <c r="AJ100" s="27"/>
      <c r="AK100" s="36"/>
      <c r="AL100" s="36"/>
      <c r="AM100" s="36"/>
      <c r="AN100" s="36"/>
      <c r="AO100" s="36"/>
    </row>
    <row r="101" spans="1:41" s="1" customFormat="1" ht="45" customHeight="1" x14ac:dyDescent="0.2">
      <c r="A101" s="26">
        <v>83</v>
      </c>
      <c r="B101" s="26"/>
      <c r="C101" s="27" t="s">
        <v>270</v>
      </c>
      <c r="D101" s="27" t="s">
        <v>308</v>
      </c>
      <c r="E101" s="26" t="s">
        <v>309</v>
      </c>
      <c r="F101" s="26" t="e">
        <f t="shared" si="17"/>
        <v>#VALUE!</v>
      </c>
      <c r="G101" s="28">
        <v>0.75</v>
      </c>
      <c r="H101" s="29" t="e">
        <f t="shared" si="14"/>
        <v>#VALUE!</v>
      </c>
      <c r="I101" s="29" t="e">
        <f t="shared" si="15"/>
        <v>#VALUE!</v>
      </c>
      <c r="J101" s="26"/>
      <c r="K101" s="30">
        <f>32541.77+8000</f>
        <v>40541.770000000004</v>
      </c>
      <c r="L101" s="30">
        <f t="shared" si="16"/>
        <v>30406.327500000003</v>
      </c>
      <c r="M101" s="27"/>
      <c r="N101" s="26" t="s">
        <v>38</v>
      </c>
      <c r="O101" s="31" t="s">
        <v>310</v>
      </c>
      <c r="P101" s="32">
        <v>37377</v>
      </c>
      <c r="Q101" s="31" t="s">
        <v>40</v>
      </c>
      <c r="R101" s="32"/>
      <c r="S101" s="32">
        <v>43888</v>
      </c>
      <c r="T101" s="32">
        <v>34121</v>
      </c>
      <c r="U101" s="32">
        <v>35582</v>
      </c>
      <c r="V101" s="27"/>
      <c r="W101" s="27"/>
      <c r="X101" s="33"/>
      <c r="Y101" s="33"/>
      <c r="Z101" s="27" t="s">
        <v>217</v>
      </c>
      <c r="AA101" s="34" t="s">
        <v>42</v>
      </c>
      <c r="AB101" s="35" t="s">
        <v>43</v>
      </c>
      <c r="AC101" s="36"/>
      <c r="AD101" s="27"/>
      <c r="AE101" s="27"/>
      <c r="AF101" s="27"/>
      <c r="AG101" s="36"/>
      <c r="AH101" s="27"/>
      <c r="AI101" s="27"/>
      <c r="AJ101" s="27"/>
      <c r="AK101" s="36"/>
      <c r="AL101" s="36"/>
      <c r="AM101" s="36"/>
      <c r="AN101" s="36"/>
      <c r="AO101" s="36"/>
    </row>
    <row r="102" spans="1:41" s="1" customFormat="1" ht="45" customHeight="1" x14ac:dyDescent="0.2">
      <c r="A102" s="26">
        <v>84</v>
      </c>
      <c r="B102" s="26"/>
      <c r="C102" s="27" t="s">
        <v>270</v>
      </c>
      <c r="D102" s="27" t="s">
        <v>311</v>
      </c>
      <c r="E102" s="26" t="s">
        <v>312</v>
      </c>
      <c r="F102" s="26" t="e">
        <f t="shared" si="17"/>
        <v>#VALUE!</v>
      </c>
      <c r="G102" s="28">
        <v>0.75</v>
      </c>
      <c r="H102" s="29" t="e">
        <f t="shared" si="14"/>
        <v>#VALUE!</v>
      </c>
      <c r="I102" s="29" t="e">
        <f t="shared" si="15"/>
        <v>#VALUE!</v>
      </c>
      <c r="J102" s="26"/>
      <c r="K102" s="30">
        <f>32541.77+8000</f>
        <v>40541.770000000004</v>
      </c>
      <c r="L102" s="30">
        <f t="shared" si="16"/>
        <v>30406.327500000003</v>
      </c>
      <c r="M102" s="27"/>
      <c r="N102" s="26" t="s">
        <v>38</v>
      </c>
      <c r="O102" s="31" t="s">
        <v>313</v>
      </c>
      <c r="P102" s="32">
        <v>35704</v>
      </c>
      <c r="Q102" s="31" t="s">
        <v>40</v>
      </c>
      <c r="R102" s="32"/>
      <c r="S102" s="32">
        <v>44254</v>
      </c>
      <c r="T102" s="32"/>
      <c r="U102" s="32"/>
      <c r="V102" s="27"/>
      <c r="W102" s="27"/>
      <c r="X102" s="33"/>
      <c r="Y102" s="33" t="s">
        <v>41</v>
      </c>
      <c r="Z102" s="27" t="s">
        <v>41</v>
      </c>
      <c r="AA102" s="34" t="s">
        <v>42</v>
      </c>
      <c r="AB102" s="35" t="s">
        <v>43</v>
      </c>
      <c r="AC102" s="36"/>
      <c r="AD102" s="27"/>
      <c r="AE102" s="27"/>
      <c r="AF102" s="27"/>
      <c r="AG102" s="36"/>
      <c r="AH102" s="27"/>
      <c r="AI102" s="27"/>
      <c r="AJ102" s="27"/>
      <c r="AK102" s="36"/>
      <c r="AL102" s="36"/>
      <c r="AM102" s="36"/>
      <c r="AN102" s="36"/>
      <c r="AO102" s="36"/>
    </row>
    <row r="103" spans="1:41" s="1" customFormat="1" ht="45" customHeight="1" x14ac:dyDescent="0.2">
      <c r="A103" s="26">
        <v>85</v>
      </c>
      <c r="B103" s="26"/>
      <c r="C103" s="27" t="s">
        <v>270</v>
      </c>
      <c r="D103" s="27" t="s">
        <v>314</v>
      </c>
      <c r="E103" s="26" t="s">
        <v>315</v>
      </c>
      <c r="F103" s="26" t="e">
        <f t="shared" si="17"/>
        <v>#VALUE!</v>
      </c>
      <c r="G103" s="28">
        <v>0.7</v>
      </c>
      <c r="H103" s="29" t="e">
        <f t="shared" si="14"/>
        <v>#VALUE!</v>
      </c>
      <c r="I103" s="29" t="e">
        <f t="shared" si="15"/>
        <v>#VALUE!</v>
      </c>
      <c r="J103" s="26"/>
      <c r="K103" s="30">
        <v>34575.769999999997</v>
      </c>
      <c r="L103" s="30">
        <f t="shared" si="16"/>
        <v>24203.038999999997</v>
      </c>
      <c r="M103" s="27"/>
      <c r="N103" s="26" t="s">
        <v>38</v>
      </c>
      <c r="O103" s="31" t="s">
        <v>316</v>
      </c>
      <c r="P103" s="32">
        <v>36696</v>
      </c>
      <c r="Q103" s="31" t="s">
        <v>40</v>
      </c>
      <c r="R103" s="32"/>
      <c r="S103" s="32">
        <v>43158</v>
      </c>
      <c r="T103" s="32"/>
      <c r="U103" s="32"/>
      <c r="V103" s="27"/>
      <c r="W103" s="27"/>
      <c r="X103" s="33"/>
      <c r="Y103" s="33" t="s">
        <v>41</v>
      </c>
      <c r="Z103" s="27" t="s">
        <v>41</v>
      </c>
      <c r="AA103" s="34" t="s">
        <v>42</v>
      </c>
      <c r="AB103" s="35" t="s">
        <v>43</v>
      </c>
      <c r="AC103" s="36"/>
      <c r="AD103" s="27"/>
      <c r="AE103" s="27"/>
      <c r="AF103" s="27"/>
      <c r="AG103" s="36"/>
      <c r="AH103" s="27"/>
      <c r="AI103" s="27"/>
      <c r="AJ103" s="27"/>
      <c r="AK103" s="36"/>
      <c r="AL103" s="36"/>
      <c r="AM103" s="36"/>
      <c r="AN103" s="36"/>
      <c r="AO103" s="36"/>
    </row>
    <row r="104" spans="1:41" s="1" customFormat="1" ht="45" customHeight="1" x14ac:dyDescent="0.2">
      <c r="A104" s="26">
        <v>86</v>
      </c>
      <c r="B104" s="26"/>
      <c r="C104" s="27" t="s">
        <v>270</v>
      </c>
      <c r="D104" s="27" t="s">
        <v>317</v>
      </c>
      <c r="E104" s="26" t="s">
        <v>318</v>
      </c>
      <c r="F104" s="26" t="e">
        <f t="shared" si="17"/>
        <v>#VALUE!</v>
      </c>
      <c r="G104" s="37">
        <v>0.67500000000000004</v>
      </c>
      <c r="H104" s="29" t="e">
        <f t="shared" si="14"/>
        <v>#VALUE!</v>
      </c>
      <c r="I104" s="29" t="e">
        <f t="shared" si="15"/>
        <v>#VALUE!</v>
      </c>
      <c r="J104" s="26"/>
      <c r="K104" s="30">
        <v>32541.78</v>
      </c>
      <c r="L104" s="30">
        <f t="shared" si="16"/>
        <v>21965.701499999999</v>
      </c>
      <c r="M104" s="27"/>
      <c r="N104" s="26" t="s">
        <v>38</v>
      </c>
      <c r="O104" s="31" t="s">
        <v>319</v>
      </c>
      <c r="P104" s="32">
        <v>37092</v>
      </c>
      <c r="Q104" s="31" t="s">
        <v>40</v>
      </c>
      <c r="R104" s="32"/>
      <c r="S104" s="32">
        <v>44254</v>
      </c>
      <c r="T104" s="32"/>
      <c r="U104" s="32"/>
      <c r="V104" s="27"/>
      <c r="W104" s="27"/>
      <c r="X104" s="33"/>
      <c r="Y104" s="33" t="s">
        <v>41</v>
      </c>
      <c r="Z104" s="27" t="s">
        <v>41</v>
      </c>
      <c r="AA104" s="34" t="s">
        <v>42</v>
      </c>
      <c r="AB104" s="35" t="s">
        <v>43</v>
      </c>
      <c r="AC104" s="36"/>
      <c r="AD104" s="27"/>
      <c r="AE104" s="27"/>
      <c r="AF104" s="27"/>
      <c r="AG104" s="36"/>
      <c r="AH104" s="27"/>
      <c r="AI104" s="27"/>
      <c r="AJ104" s="27"/>
      <c r="AK104" s="36"/>
      <c r="AL104" s="36"/>
      <c r="AM104" s="36"/>
      <c r="AN104" s="36"/>
      <c r="AO104" s="36"/>
    </row>
    <row r="105" spans="1:41" s="1" customFormat="1" ht="45" customHeight="1" x14ac:dyDescent="0.2">
      <c r="A105" s="26">
        <v>87</v>
      </c>
      <c r="B105" s="26"/>
      <c r="C105" s="27" t="s">
        <v>270</v>
      </c>
      <c r="D105" s="27" t="s">
        <v>320</v>
      </c>
      <c r="E105" s="26" t="s">
        <v>321</v>
      </c>
      <c r="F105" s="26" t="e">
        <f t="shared" si="17"/>
        <v>#VALUE!</v>
      </c>
      <c r="G105" s="37">
        <v>0.82499999999999996</v>
      </c>
      <c r="H105" s="29" t="e">
        <f t="shared" si="14"/>
        <v>#VALUE!</v>
      </c>
      <c r="I105" s="29" t="e">
        <f t="shared" si="15"/>
        <v>#VALUE!</v>
      </c>
      <c r="J105" s="26"/>
      <c r="K105" s="30">
        <v>34575.769999999997</v>
      </c>
      <c r="L105" s="30">
        <f t="shared" si="16"/>
        <v>28525.010249999996</v>
      </c>
      <c r="M105" s="27"/>
      <c r="N105" s="26" t="s">
        <v>38</v>
      </c>
      <c r="O105" s="31" t="s">
        <v>322</v>
      </c>
      <c r="P105" s="32">
        <v>35379</v>
      </c>
      <c r="Q105" s="31" t="s">
        <v>40</v>
      </c>
      <c r="R105" s="32"/>
      <c r="S105" s="32">
        <v>42430</v>
      </c>
      <c r="T105" s="32">
        <v>33817</v>
      </c>
      <c r="U105" s="32">
        <v>34398</v>
      </c>
      <c r="V105" s="27"/>
      <c r="W105" s="27"/>
      <c r="X105" s="33"/>
      <c r="Y105" s="33" t="s">
        <v>41</v>
      </c>
      <c r="Z105" s="27" t="s">
        <v>41</v>
      </c>
      <c r="AA105" s="34" t="s">
        <v>42</v>
      </c>
      <c r="AB105" s="35" t="s">
        <v>43</v>
      </c>
      <c r="AC105" s="36"/>
      <c r="AD105" s="27"/>
      <c r="AE105" s="27"/>
      <c r="AF105" s="27"/>
      <c r="AG105" s="36"/>
      <c r="AH105" s="27"/>
      <c r="AI105" s="27"/>
      <c r="AJ105" s="27"/>
      <c r="AK105" s="36"/>
      <c r="AL105" s="36"/>
      <c r="AM105" s="36"/>
      <c r="AN105" s="36"/>
      <c r="AO105" s="36"/>
    </row>
    <row r="106" spans="1:41" s="1" customFormat="1" ht="45" customHeight="1" x14ac:dyDescent="0.2">
      <c r="A106" s="26">
        <v>88</v>
      </c>
      <c r="B106" s="26"/>
      <c r="C106" s="27" t="s">
        <v>270</v>
      </c>
      <c r="D106" s="27" t="s">
        <v>323</v>
      </c>
      <c r="E106" s="26" t="s">
        <v>324</v>
      </c>
      <c r="F106" s="26" t="e">
        <f t="shared" ref="F106" si="18">DATEDIF(P106,Q106,"y") + DATEDIF(T106,U106,"y") + DATEDIF(V106,W106,"y") + SUM(AD106) &amp; " años " &amp; DATEDIF(P106,Q106,"ym") + DATEDIF(T106,U106,"ym") + DATEDIF(V106,W106,"ym") + SUM(AE106) - SUM(AI106) &amp; " meses " &amp; DATEDIF(P106,Q106,"md") + DATEDIF(T106,U106,"md") + DATEDIF(V106,W106,"md") - SUM(AJ106) &amp; " días"</f>
        <v>#VALUE!</v>
      </c>
      <c r="G106" s="37">
        <v>0.77500000000000002</v>
      </c>
      <c r="H106" s="29" t="e">
        <f t="shared" si="14"/>
        <v>#VALUE!</v>
      </c>
      <c r="I106" s="29" t="e">
        <f t="shared" si="15"/>
        <v>#VALUE!</v>
      </c>
      <c r="J106" s="26"/>
      <c r="K106" s="30">
        <v>34575.769999999997</v>
      </c>
      <c r="L106" s="30">
        <f t="shared" si="16"/>
        <v>26796.221749999997</v>
      </c>
      <c r="M106" s="27"/>
      <c r="N106" s="26" t="s">
        <v>38</v>
      </c>
      <c r="O106" s="31" t="s">
        <v>325</v>
      </c>
      <c r="P106" s="32">
        <v>35674</v>
      </c>
      <c r="Q106" s="31" t="s">
        <v>40</v>
      </c>
      <c r="R106" s="32"/>
      <c r="S106" s="32">
        <v>42795</v>
      </c>
      <c r="T106" s="32"/>
      <c r="U106" s="32"/>
      <c r="V106" s="27"/>
      <c r="W106" s="27"/>
      <c r="X106" s="33"/>
      <c r="Y106" s="33" t="s">
        <v>41</v>
      </c>
      <c r="Z106" s="27" t="s">
        <v>41</v>
      </c>
      <c r="AA106" s="34" t="s">
        <v>42</v>
      </c>
      <c r="AB106" s="35" t="s">
        <v>43</v>
      </c>
      <c r="AC106" s="36"/>
      <c r="AD106" s="27"/>
      <c r="AE106" s="27"/>
      <c r="AF106" s="27"/>
      <c r="AG106" s="36"/>
      <c r="AH106" s="27"/>
      <c r="AI106" s="27"/>
      <c r="AJ106" s="27"/>
      <c r="AK106" s="36"/>
      <c r="AL106" s="36"/>
      <c r="AM106" s="36"/>
      <c r="AN106" s="36"/>
      <c r="AO106" s="36"/>
    </row>
    <row r="107" spans="1:41" s="1" customFormat="1" ht="45" customHeight="1" x14ac:dyDescent="0.2">
      <c r="A107" s="26">
        <v>89</v>
      </c>
      <c r="B107" s="26"/>
      <c r="C107" s="27" t="s">
        <v>270</v>
      </c>
      <c r="D107" s="27" t="s">
        <v>326</v>
      </c>
      <c r="E107" s="26" t="s">
        <v>327</v>
      </c>
      <c r="F107" s="26" t="e">
        <f t="shared" si="17"/>
        <v>#VALUE!</v>
      </c>
      <c r="G107" s="28">
        <v>0.97</v>
      </c>
      <c r="H107" s="29" t="e">
        <f t="shared" si="14"/>
        <v>#VALUE!</v>
      </c>
      <c r="I107" s="29" t="e">
        <f t="shared" si="15"/>
        <v>#VALUE!</v>
      </c>
      <c r="J107" s="26" t="s">
        <v>18</v>
      </c>
      <c r="K107" s="30">
        <f>34575.78</f>
        <v>34575.78</v>
      </c>
      <c r="L107" s="30">
        <f t="shared" si="16"/>
        <v>33538.506600000001</v>
      </c>
      <c r="M107" s="27"/>
      <c r="N107" s="26" t="s">
        <v>38</v>
      </c>
      <c r="O107" s="31" t="s">
        <v>328</v>
      </c>
      <c r="P107" s="32">
        <v>33086</v>
      </c>
      <c r="Q107" s="31" t="s">
        <v>40</v>
      </c>
      <c r="R107" s="32"/>
      <c r="S107" s="32">
        <v>40603</v>
      </c>
      <c r="T107" s="32"/>
      <c r="U107" s="32"/>
      <c r="V107" s="27"/>
      <c r="W107" s="27"/>
      <c r="X107" s="33"/>
      <c r="Y107" s="33"/>
      <c r="Z107" s="27" t="s">
        <v>217</v>
      </c>
      <c r="AA107" s="34" t="s">
        <v>42</v>
      </c>
      <c r="AB107" s="35" t="s">
        <v>43</v>
      </c>
      <c r="AC107" s="36"/>
      <c r="AD107" s="27"/>
      <c r="AE107" s="27"/>
      <c r="AF107" s="27"/>
      <c r="AG107" s="36"/>
      <c r="AH107" s="27"/>
      <c r="AI107" s="27"/>
      <c r="AJ107" s="27"/>
      <c r="AK107" s="36"/>
      <c r="AL107" s="36"/>
      <c r="AM107" s="36"/>
      <c r="AN107" s="36"/>
      <c r="AO107" s="36"/>
    </row>
    <row r="108" spans="1:41" s="1" customFormat="1" ht="45" customHeight="1" x14ac:dyDescent="0.2">
      <c r="A108" s="26">
        <v>90</v>
      </c>
      <c r="B108" s="26"/>
      <c r="C108" s="27" t="s">
        <v>270</v>
      </c>
      <c r="D108" s="27" t="s">
        <v>329</v>
      </c>
      <c r="E108" s="26" t="s">
        <v>330</v>
      </c>
      <c r="F108" s="26" t="e">
        <f t="shared" si="17"/>
        <v>#VALUE!</v>
      </c>
      <c r="G108" s="37">
        <v>0.625</v>
      </c>
      <c r="H108" s="29" t="e">
        <f t="shared" si="14"/>
        <v>#VALUE!</v>
      </c>
      <c r="I108" s="29" t="e">
        <f t="shared" si="15"/>
        <v>#VALUE!</v>
      </c>
      <c r="J108" s="26"/>
      <c r="K108" s="30">
        <v>34575.769999999997</v>
      </c>
      <c r="L108" s="30">
        <f t="shared" si="16"/>
        <v>21609.856249999997</v>
      </c>
      <c r="M108" s="27"/>
      <c r="N108" s="26" t="s">
        <v>38</v>
      </c>
      <c r="O108" s="31" t="s">
        <v>331</v>
      </c>
      <c r="P108" s="32">
        <v>37834</v>
      </c>
      <c r="Q108" s="31" t="s">
        <v>40</v>
      </c>
      <c r="R108" s="32"/>
      <c r="S108" s="32">
        <v>42430</v>
      </c>
      <c r="T108" s="32"/>
      <c r="U108" s="32"/>
      <c r="V108" s="27"/>
      <c r="W108" s="27"/>
      <c r="X108" s="33"/>
      <c r="Y108" s="33"/>
      <c r="Z108" s="27" t="s">
        <v>289</v>
      </c>
      <c r="AA108" s="34" t="s">
        <v>42</v>
      </c>
      <c r="AB108" s="35" t="s">
        <v>43</v>
      </c>
      <c r="AC108" s="36"/>
      <c r="AD108" s="27"/>
      <c r="AE108" s="27"/>
      <c r="AF108" s="27"/>
      <c r="AG108" s="36"/>
      <c r="AH108" s="27"/>
      <c r="AI108" s="27"/>
      <c r="AJ108" s="27"/>
      <c r="AK108" s="36"/>
      <c r="AL108" s="36"/>
      <c r="AM108" s="36"/>
      <c r="AN108" s="36"/>
      <c r="AO108" s="36"/>
    </row>
    <row r="109" spans="1:41" s="1" customFormat="1" ht="45" customHeight="1" x14ac:dyDescent="0.2">
      <c r="A109" s="26">
        <v>91</v>
      </c>
      <c r="B109" s="26"/>
      <c r="C109" s="27" t="s">
        <v>270</v>
      </c>
      <c r="D109" s="27" t="s">
        <v>332</v>
      </c>
      <c r="E109" s="26" t="s">
        <v>333</v>
      </c>
      <c r="F109" s="26" t="e">
        <f t="shared" si="17"/>
        <v>#VALUE!</v>
      </c>
      <c r="G109" s="28">
        <v>0.94</v>
      </c>
      <c r="H109" s="29" t="e">
        <f t="shared" si="14"/>
        <v>#VALUE!</v>
      </c>
      <c r="I109" s="29" t="e">
        <f t="shared" si="15"/>
        <v>#VALUE!</v>
      </c>
      <c r="J109" s="26"/>
      <c r="K109" s="30">
        <v>34575.78</v>
      </c>
      <c r="L109" s="30">
        <f t="shared" si="16"/>
        <v>32501.233199999999</v>
      </c>
      <c r="M109" s="27"/>
      <c r="N109" s="26" t="s">
        <v>38</v>
      </c>
      <c r="O109" s="31" t="s">
        <v>334</v>
      </c>
      <c r="P109" s="32">
        <v>33390</v>
      </c>
      <c r="Q109" s="31" t="s">
        <v>40</v>
      </c>
      <c r="R109" s="32"/>
      <c r="S109" s="32">
        <v>42795</v>
      </c>
      <c r="T109" s="32"/>
      <c r="U109" s="32"/>
      <c r="V109" s="27"/>
      <c r="W109" s="27"/>
      <c r="X109" s="33"/>
      <c r="Y109" s="33"/>
      <c r="Z109" s="27" t="s">
        <v>217</v>
      </c>
      <c r="AA109" s="34" t="s">
        <v>42</v>
      </c>
      <c r="AB109" s="35" t="s">
        <v>43</v>
      </c>
      <c r="AC109" s="36"/>
      <c r="AD109" s="27"/>
      <c r="AE109" s="27"/>
      <c r="AF109" s="27"/>
      <c r="AG109" s="36"/>
      <c r="AH109" s="27"/>
      <c r="AI109" s="27"/>
      <c r="AJ109" s="27"/>
      <c r="AK109" s="36"/>
      <c r="AL109" s="36"/>
      <c r="AM109" s="36"/>
      <c r="AN109" s="36"/>
      <c r="AO109" s="36"/>
    </row>
    <row r="110" spans="1:41" s="1" customFormat="1" ht="45" customHeight="1" x14ac:dyDescent="0.2">
      <c r="A110" s="26">
        <v>92</v>
      </c>
      <c r="B110" s="26"/>
      <c r="C110" s="27" t="s">
        <v>335</v>
      </c>
      <c r="D110" s="27" t="s">
        <v>336</v>
      </c>
      <c r="E110" s="26" t="s">
        <v>337</v>
      </c>
      <c r="F110" s="26" t="e">
        <f t="shared" si="17"/>
        <v>#VALUE!</v>
      </c>
      <c r="G110" s="28">
        <v>0.94</v>
      </c>
      <c r="H110" s="29" t="e">
        <f t="shared" si="14"/>
        <v>#VALUE!</v>
      </c>
      <c r="I110" s="29" t="e">
        <f t="shared" si="15"/>
        <v>#VALUE!</v>
      </c>
      <c r="J110" s="26"/>
      <c r="K110" s="30">
        <f>31510.28</f>
        <v>31510.28</v>
      </c>
      <c r="L110" s="30">
        <f t="shared" si="16"/>
        <v>29619.663199999995</v>
      </c>
      <c r="M110" s="27"/>
      <c r="N110" s="26" t="s">
        <v>38</v>
      </c>
      <c r="O110" s="31" t="s">
        <v>338</v>
      </c>
      <c r="P110" s="32">
        <v>33451</v>
      </c>
      <c r="Q110" s="31" t="s">
        <v>40</v>
      </c>
      <c r="R110" s="32"/>
      <c r="S110" s="32">
        <v>44619</v>
      </c>
      <c r="T110" s="32"/>
      <c r="U110" s="32"/>
      <c r="V110" s="27"/>
      <c r="W110" s="27"/>
      <c r="X110" s="33"/>
      <c r="Y110" s="33"/>
      <c r="Z110" s="27" t="s">
        <v>195</v>
      </c>
      <c r="AA110" s="34" t="s">
        <v>42</v>
      </c>
      <c r="AB110" s="35" t="s">
        <v>43</v>
      </c>
      <c r="AC110" s="36"/>
      <c r="AD110" s="27"/>
      <c r="AE110" s="27"/>
      <c r="AF110" s="27"/>
      <c r="AG110" s="36"/>
      <c r="AH110" s="27"/>
      <c r="AI110" s="27"/>
      <c r="AJ110" s="27"/>
      <c r="AK110" s="36"/>
      <c r="AL110" s="36"/>
      <c r="AM110" s="36"/>
      <c r="AN110" s="36"/>
      <c r="AO110" s="36"/>
    </row>
    <row r="111" spans="1:41" s="1" customFormat="1" ht="45" customHeight="1" x14ac:dyDescent="0.2">
      <c r="A111" s="26">
        <v>93</v>
      </c>
      <c r="B111" s="26"/>
      <c r="C111" s="27" t="s">
        <v>335</v>
      </c>
      <c r="D111" s="27" t="s">
        <v>339</v>
      </c>
      <c r="E111" s="26" t="s">
        <v>340</v>
      </c>
      <c r="F111" s="26" t="e">
        <f t="shared" si="17"/>
        <v>#VALUE!</v>
      </c>
      <c r="G111" s="28">
        <v>0.88</v>
      </c>
      <c r="H111" s="29" t="e">
        <f t="shared" si="14"/>
        <v>#VALUE!</v>
      </c>
      <c r="I111" s="29" t="e">
        <f t="shared" si="15"/>
        <v>#VALUE!</v>
      </c>
      <c r="J111" s="26"/>
      <c r="K111" s="30">
        <v>32541.78</v>
      </c>
      <c r="L111" s="30">
        <f t="shared" si="16"/>
        <v>28636.7664</v>
      </c>
      <c r="M111" s="27"/>
      <c r="N111" s="26" t="s">
        <v>38</v>
      </c>
      <c r="O111" s="31" t="s">
        <v>341</v>
      </c>
      <c r="P111" s="32">
        <v>36932</v>
      </c>
      <c r="Q111" s="31" t="s">
        <v>40</v>
      </c>
      <c r="R111" s="32"/>
      <c r="S111" s="32">
        <v>43158</v>
      </c>
      <c r="T111" s="32">
        <v>32933</v>
      </c>
      <c r="U111" s="32">
        <v>34394</v>
      </c>
      <c r="V111" s="27">
        <v>34547</v>
      </c>
      <c r="W111" s="27">
        <v>36008</v>
      </c>
      <c r="X111" s="33"/>
      <c r="Y111" s="33"/>
      <c r="Z111" s="27" t="s">
        <v>195</v>
      </c>
      <c r="AA111" s="34" t="s">
        <v>42</v>
      </c>
      <c r="AB111" s="35" t="s">
        <v>43</v>
      </c>
      <c r="AC111" s="36"/>
      <c r="AD111" s="27"/>
      <c r="AE111" s="27"/>
      <c r="AF111" s="27"/>
      <c r="AG111" s="36"/>
      <c r="AH111" s="27"/>
      <c r="AI111" s="27"/>
      <c r="AJ111" s="27"/>
      <c r="AK111" s="36"/>
      <c r="AL111" s="36"/>
      <c r="AM111" s="36"/>
      <c r="AN111" s="36"/>
      <c r="AO111" s="36"/>
    </row>
    <row r="112" spans="1:41" s="1" customFormat="1" ht="45" customHeight="1" x14ac:dyDescent="0.2">
      <c r="A112" s="26">
        <v>94</v>
      </c>
      <c r="B112" s="26"/>
      <c r="C112" s="27" t="s">
        <v>335</v>
      </c>
      <c r="D112" s="27" t="s">
        <v>342</v>
      </c>
      <c r="E112" s="26" t="s">
        <v>343</v>
      </c>
      <c r="F112" s="26" t="e">
        <f t="shared" si="17"/>
        <v>#VALUE!</v>
      </c>
      <c r="G112" s="28">
        <v>0.75</v>
      </c>
      <c r="H112" s="29" t="e">
        <f t="shared" si="14"/>
        <v>#VALUE!</v>
      </c>
      <c r="I112" s="29" t="e">
        <f t="shared" si="15"/>
        <v>#VALUE!</v>
      </c>
      <c r="J112" s="26"/>
      <c r="K112" s="30">
        <v>32541.77</v>
      </c>
      <c r="L112" s="30">
        <f t="shared" si="16"/>
        <v>24406.327499999999</v>
      </c>
      <c r="M112" s="27"/>
      <c r="N112" s="26" t="s">
        <v>38</v>
      </c>
      <c r="O112" s="31" t="s">
        <v>344</v>
      </c>
      <c r="P112" s="32">
        <v>36790</v>
      </c>
      <c r="Q112" s="31" t="s">
        <v>40</v>
      </c>
      <c r="R112" s="32"/>
      <c r="S112" s="32">
        <v>43525</v>
      </c>
      <c r="T112" s="32">
        <v>31444</v>
      </c>
      <c r="U112" s="32">
        <v>32304</v>
      </c>
      <c r="V112" s="27"/>
      <c r="W112" s="27"/>
      <c r="X112" s="33"/>
      <c r="Y112" s="33"/>
      <c r="Z112" s="27" t="s">
        <v>195</v>
      </c>
      <c r="AA112" s="34" t="s">
        <v>42</v>
      </c>
      <c r="AB112" s="35" t="s">
        <v>43</v>
      </c>
      <c r="AC112" s="36"/>
      <c r="AD112" s="27"/>
      <c r="AE112" s="27"/>
      <c r="AF112" s="27"/>
      <c r="AG112" s="36"/>
      <c r="AH112" s="27"/>
      <c r="AI112" s="27"/>
      <c r="AJ112" s="27"/>
      <c r="AK112" s="36"/>
      <c r="AL112" s="36"/>
      <c r="AM112" s="36"/>
      <c r="AN112" s="36"/>
      <c r="AO112" s="36"/>
    </row>
    <row r="113" spans="1:41" s="1" customFormat="1" ht="45" customHeight="1" x14ac:dyDescent="0.2">
      <c r="A113" s="26">
        <v>95</v>
      </c>
      <c r="B113" s="26"/>
      <c r="C113" s="27" t="s">
        <v>335</v>
      </c>
      <c r="D113" s="27" t="s">
        <v>345</v>
      </c>
      <c r="E113" s="26" t="s">
        <v>346</v>
      </c>
      <c r="F113" s="26" t="e">
        <f t="shared" si="17"/>
        <v>#VALUE!</v>
      </c>
      <c r="G113" s="37">
        <v>0.77500000000000002</v>
      </c>
      <c r="H113" s="29" t="e">
        <f t="shared" si="14"/>
        <v>#VALUE!</v>
      </c>
      <c r="I113" s="29" t="e">
        <f t="shared" si="15"/>
        <v>#VALUE!</v>
      </c>
      <c r="J113" s="26"/>
      <c r="K113" s="30">
        <v>32541.78</v>
      </c>
      <c r="L113" s="30">
        <f t="shared" si="16"/>
        <v>25219.879499999999</v>
      </c>
      <c r="M113" s="27"/>
      <c r="N113" s="26" t="s">
        <v>38</v>
      </c>
      <c r="O113" s="31" t="s">
        <v>347</v>
      </c>
      <c r="P113" s="32">
        <v>36932</v>
      </c>
      <c r="Q113" s="31" t="s">
        <v>40</v>
      </c>
      <c r="R113" s="32"/>
      <c r="S113" s="32">
        <v>43525</v>
      </c>
      <c r="T113" s="32">
        <v>32933</v>
      </c>
      <c r="U113" s="32">
        <v>34394</v>
      </c>
      <c r="V113" s="27"/>
      <c r="W113" s="27"/>
      <c r="X113" s="33"/>
      <c r="Y113" s="33"/>
      <c r="Z113" s="27" t="s">
        <v>195</v>
      </c>
      <c r="AA113" s="34" t="s">
        <v>42</v>
      </c>
      <c r="AB113" s="35" t="s">
        <v>43</v>
      </c>
      <c r="AC113" s="36"/>
      <c r="AD113" s="27"/>
      <c r="AE113" s="27"/>
      <c r="AF113" s="27"/>
      <c r="AG113" s="36"/>
      <c r="AH113" s="27"/>
      <c r="AI113" s="27"/>
      <c r="AJ113" s="27"/>
      <c r="AK113" s="36"/>
      <c r="AL113" s="36"/>
      <c r="AM113" s="36"/>
      <c r="AN113" s="36"/>
      <c r="AO113" s="36"/>
    </row>
    <row r="114" spans="1:41" s="1" customFormat="1" ht="45" customHeight="1" x14ac:dyDescent="0.2">
      <c r="A114" s="26">
        <v>96</v>
      </c>
      <c r="B114" s="26"/>
      <c r="C114" s="27" t="s">
        <v>335</v>
      </c>
      <c r="D114" s="27" t="s">
        <v>348</v>
      </c>
      <c r="E114" s="26" t="s">
        <v>349</v>
      </c>
      <c r="F114" s="26" t="e">
        <f t="shared" si="17"/>
        <v>#VALUE!</v>
      </c>
      <c r="G114" s="37">
        <v>0.72499999999999998</v>
      </c>
      <c r="H114" s="29" t="e">
        <f t="shared" si="14"/>
        <v>#VALUE!</v>
      </c>
      <c r="I114" s="29" t="e">
        <f t="shared" si="15"/>
        <v>#VALUE!</v>
      </c>
      <c r="J114" s="26"/>
      <c r="K114" s="30">
        <f>32541.78</f>
        <v>32541.78</v>
      </c>
      <c r="L114" s="30">
        <f t="shared" si="16"/>
        <v>23592.790499999999</v>
      </c>
      <c r="M114" s="27"/>
      <c r="N114" s="26" t="s">
        <v>38</v>
      </c>
      <c r="O114" s="31" t="s">
        <v>350</v>
      </c>
      <c r="P114" s="32">
        <v>36342</v>
      </c>
      <c r="Q114" s="31" t="s">
        <v>40</v>
      </c>
      <c r="R114" s="32"/>
      <c r="S114" s="32">
        <v>43525</v>
      </c>
      <c r="T114" s="32"/>
      <c r="U114" s="32"/>
      <c r="V114" s="27"/>
      <c r="W114" s="27"/>
      <c r="X114" s="33"/>
      <c r="Y114" s="33"/>
      <c r="Z114" s="27" t="s">
        <v>195</v>
      </c>
      <c r="AA114" s="34" t="s">
        <v>42</v>
      </c>
      <c r="AB114" s="35" t="s">
        <v>43</v>
      </c>
      <c r="AC114" s="36"/>
      <c r="AD114" s="27"/>
      <c r="AE114" s="27"/>
      <c r="AF114" s="27"/>
      <c r="AG114" s="36"/>
      <c r="AH114" s="27"/>
      <c r="AI114" s="27"/>
      <c r="AJ114" s="27"/>
      <c r="AK114" s="36"/>
      <c r="AL114" s="36"/>
      <c r="AM114" s="36"/>
      <c r="AN114" s="36"/>
      <c r="AO114" s="36"/>
    </row>
    <row r="115" spans="1:41" s="1" customFormat="1" ht="45" customHeight="1" x14ac:dyDescent="0.2">
      <c r="A115" s="26">
        <v>97</v>
      </c>
      <c r="B115" s="26"/>
      <c r="C115" s="27" t="s">
        <v>335</v>
      </c>
      <c r="D115" s="27" t="s">
        <v>351</v>
      </c>
      <c r="E115" s="26" t="s">
        <v>352</v>
      </c>
      <c r="F115" s="26" t="e">
        <f t="shared" si="17"/>
        <v>#VALUE!</v>
      </c>
      <c r="G115" s="37">
        <v>0.72499999999999998</v>
      </c>
      <c r="H115" s="29" t="e">
        <f t="shared" si="14"/>
        <v>#VALUE!</v>
      </c>
      <c r="I115" s="29" t="e">
        <f t="shared" si="15"/>
        <v>#VALUE!</v>
      </c>
      <c r="J115" s="26"/>
      <c r="K115" s="30">
        <v>31510.28</v>
      </c>
      <c r="L115" s="30">
        <f t="shared" si="16"/>
        <v>22844.952999999998</v>
      </c>
      <c r="M115" s="27"/>
      <c r="N115" s="26" t="s">
        <v>38</v>
      </c>
      <c r="O115" s="31" t="s">
        <v>353</v>
      </c>
      <c r="P115" s="32">
        <v>39463</v>
      </c>
      <c r="Q115" s="31" t="s">
        <v>40</v>
      </c>
      <c r="R115" s="32"/>
      <c r="S115" s="32">
        <v>44254</v>
      </c>
      <c r="T115" s="32">
        <v>33817</v>
      </c>
      <c r="U115" s="32">
        <v>35278</v>
      </c>
      <c r="V115" s="27">
        <v>36784</v>
      </c>
      <c r="W115" s="27">
        <v>38385</v>
      </c>
      <c r="X115" s="33"/>
      <c r="Y115" s="33"/>
      <c r="Z115" s="27" t="s">
        <v>195</v>
      </c>
      <c r="AA115" s="34" t="s">
        <v>42</v>
      </c>
      <c r="AB115" s="35" t="s">
        <v>43</v>
      </c>
      <c r="AC115" s="36"/>
      <c r="AD115" s="27"/>
      <c r="AE115" s="27">
        <v>1</v>
      </c>
      <c r="AF115" s="27"/>
      <c r="AG115" s="36"/>
      <c r="AH115" s="27"/>
      <c r="AI115" s="27"/>
      <c r="AJ115" s="27">
        <v>30</v>
      </c>
      <c r="AK115" s="36"/>
      <c r="AL115" s="36"/>
      <c r="AM115" s="36"/>
      <c r="AN115" s="36"/>
      <c r="AO115" s="36"/>
    </row>
    <row r="116" spans="1:41" s="1" customFormat="1" ht="45" customHeight="1" x14ac:dyDescent="0.2">
      <c r="A116" s="26">
        <v>98</v>
      </c>
      <c r="B116" s="26"/>
      <c r="C116" s="27" t="s">
        <v>335</v>
      </c>
      <c r="D116" s="27" t="s">
        <v>354</v>
      </c>
      <c r="E116" s="26" t="s">
        <v>355</v>
      </c>
      <c r="F116" s="26" t="e">
        <f t="shared" si="17"/>
        <v>#VALUE!</v>
      </c>
      <c r="G116" s="28">
        <v>0.88</v>
      </c>
      <c r="H116" s="29" t="e">
        <f t="shared" si="14"/>
        <v>#VALUE!</v>
      </c>
      <c r="I116" s="29" t="e">
        <f t="shared" si="15"/>
        <v>#VALUE!</v>
      </c>
      <c r="J116" s="26"/>
      <c r="K116" s="30">
        <v>32541.77</v>
      </c>
      <c r="L116" s="30">
        <f t="shared" si="16"/>
        <v>28636.757600000001</v>
      </c>
      <c r="M116" s="27"/>
      <c r="N116" s="26" t="s">
        <v>38</v>
      </c>
      <c r="O116" s="31" t="s">
        <v>356</v>
      </c>
      <c r="P116" s="32">
        <v>36784</v>
      </c>
      <c r="Q116" s="31" t="s">
        <v>40</v>
      </c>
      <c r="R116" s="32"/>
      <c r="S116" s="32">
        <v>43158</v>
      </c>
      <c r="T116" s="32">
        <v>32629</v>
      </c>
      <c r="U116" s="32">
        <v>35551</v>
      </c>
      <c r="V116" s="27"/>
      <c r="W116" s="27"/>
      <c r="X116" s="33"/>
      <c r="Y116" s="33" t="s">
        <v>106</v>
      </c>
      <c r="Z116" s="27" t="s">
        <v>106</v>
      </c>
      <c r="AA116" s="34" t="s">
        <v>42</v>
      </c>
      <c r="AB116" s="35" t="s">
        <v>43</v>
      </c>
      <c r="AC116" s="36"/>
      <c r="AD116" s="27"/>
      <c r="AE116" s="27"/>
      <c r="AF116" s="27"/>
      <c r="AG116" s="36"/>
      <c r="AH116" s="27"/>
      <c r="AI116" s="27"/>
      <c r="AJ116" s="27"/>
      <c r="AK116" s="36"/>
      <c r="AL116" s="36"/>
      <c r="AM116" s="36"/>
      <c r="AN116" s="36"/>
      <c r="AO116" s="36"/>
    </row>
    <row r="117" spans="1:41" s="1" customFormat="1" ht="45" customHeight="1" x14ac:dyDescent="0.2">
      <c r="A117" s="26">
        <v>99</v>
      </c>
      <c r="B117" s="26"/>
      <c r="C117" s="27" t="s">
        <v>335</v>
      </c>
      <c r="D117" s="27" t="s">
        <v>357</v>
      </c>
      <c r="E117" s="26" t="s">
        <v>358</v>
      </c>
      <c r="F117" s="26" t="e">
        <f t="shared" si="17"/>
        <v>#VALUE!</v>
      </c>
      <c r="G117" s="28">
        <v>0.75</v>
      </c>
      <c r="H117" s="29" t="e">
        <f t="shared" si="14"/>
        <v>#VALUE!</v>
      </c>
      <c r="I117" s="29" t="e">
        <f t="shared" si="15"/>
        <v>#VALUE!</v>
      </c>
      <c r="J117" s="26"/>
      <c r="K117" s="30">
        <f>31510.28+8000</f>
        <v>39510.28</v>
      </c>
      <c r="L117" s="30">
        <f t="shared" si="16"/>
        <v>29632.71</v>
      </c>
      <c r="M117" s="27"/>
      <c r="N117" s="26" t="s">
        <v>38</v>
      </c>
      <c r="O117" s="31" t="s">
        <v>359</v>
      </c>
      <c r="P117" s="32">
        <v>35916</v>
      </c>
      <c r="Q117" s="31" t="s">
        <v>40</v>
      </c>
      <c r="R117" s="32"/>
      <c r="S117" s="32">
        <v>44254</v>
      </c>
      <c r="T117" s="32"/>
      <c r="U117" s="32"/>
      <c r="V117" s="27"/>
      <c r="W117" s="27"/>
      <c r="X117" s="33" t="s">
        <v>48</v>
      </c>
      <c r="Y117" s="33"/>
      <c r="Z117" s="27" t="s">
        <v>54</v>
      </c>
      <c r="AA117" s="34" t="s">
        <v>42</v>
      </c>
      <c r="AB117" s="35" t="s">
        <v>43</v>
      </c>
      <c r="AC117" s="36"/>
      <c r="AD117" s="27"/>
      <c r="AE117" s="27"/>
      <c r="AF117" s="27"/>
      <c r="AG117" s="36"/>
      <c r="AH117" s="27"/>
      <c r="AI117" s="27"/>
      <c r="AJ117" s="27"/>
      <c r="AK117" s="36"/>
      <c r="AL117" s="36"/>
      <c r="AM117" s="36"/>
      <c r="AN117" s="36"/>
      <c r="AO117" s="36"/>
    </row>
    <row r="118" spans="1:41" s="1" customFormat="1" ht="45" customHeight="1" x14ac:dyDescent="0.2">
      <c r="A118" s="26">
        <v>100</v>
      </c>
      <c r="B118" s="26"/>
      <c r="C118" s="27" t="s">
        <v>335</v>
      </c>
      <c r="D118" s="27" t="s">
        <v>360</v>
      </c>
      <c r="E118" s="26" t="s">
        <v>361</v>
      </c>
      <c r="F118" s="26" t="e">
        <f t="shared" si="17"/>
        <v>#VALUE!</v>
      </c>
      <c r="G118" s="37">
        <v>0.67500000000000004</v>
      </c>
      <c r="H118" s="29" t="e">
        <f t="shared" si="14"/>
        <v>#VALUE!</v>
      </c>
      <c r="I118" s="29" t="e">
        <f t="shared" si="15"/>
        <v>#VALUE!</v>
      </c>
      <c r="J118" s="26"/>
      <c r="K118" s="30">
        <f>31510.27</f>
        <v>31510.27</v>
      </c>
      <c r="L118" s="30">
        <f t="shared" si="16"/>
        <v>21269.432250000002</v>
      </c>
      <c r="M118" s="27"/>
      <c r="N118" s="26" t="s">
        <v>38</v>
      </c>
      <c r="O118" s="31" t="s">
        <v>362</v>
      </c>
      <c r="P118" s="32">
        <v>36861</v>
      </c>
      <c r="Q118" s="31" t="s">
        <v>363</v>
      </c>
      <c r="R118" s="32"/>
      <c r="S118" s="32">
        <v>43888</v>
      </c>
      <c r="T118" s="32"/>
      <c r="U118" s="32"/>
      <c r="V118" s="27"/>
      <c r="W118" s="27"/>
      <c r="X118" s="33" t="s">
        <v>48</v>
      </c>
      <c r="Y118" s="33"/>
      <c r="Z118" s="27" t="s">
        <v>54</v>
      </c>
      <c r="AA118" s="34" t="s">
        <v>42</v>
      </c>
      <c r="AB118" s="35" t="s">
        <v>43</v>
      </c>
      <c r="AC118" s="36"/>
      <c r="AD118" s="27"/>
      <c r="AE118" s="27"/>
      <c r="AF118" s="27"/>
      <c r="AG118" s="36"/>
      <c r="AH118" s="27"/>
      <c r="AI118" s="27"/>
      <c r="AJ118" s="27"/>
      <c r="AK118" s="36"/>
      <c r="AL118" s="36"/>
      <c r="AM118" s="36"/>
      <c r="AN118" s="36"/>
      <c r="AO118" s="36"/>
    </row>
    <row r="119" spans="1:41" s="1" customFormat="1" ht="45" customHeight="1" x14ac:dyDescent="0.2">
      <c r="A119" s="26">
        <v>101</v>
      </c>
      <c r="B119" s="26"/>
      <c r="C119" s="27" t="s">
        <v>335</v>
      </c>
      <c r="D119" s="27" t="s">
        <v>364</v>
      </c>
      <c r="E119" s="26" t="s">
        <v>365</v>
      </c>
      <c r="F119" s="26" t="e">
        <f t="shared" si="17"/>
        <v>#VALUE!</v>
      </c>
      <c r="G119" s="37">
        <v>0.72499999999999998</v>
      </c>
      <c r="H119" s="29" t="e">
        <f t="shared" si="14"/>
        <v>#VALUE!</v>
      </c>
      <c r="I119" s="29" t="e">
        <f t="shared" si="15"/>
        <v>#VALUE!</v>
      </c>
      <c r="J119" s="26"/>
      <c r="K119" s="30">
        <f>32541.78</f>
        <v>32541.78</v>
      </c>
      <c r="L119" s="30">
        <f t="shared" si="16"/>
        <v>23592.790499999999</v>
      </c>
      <c r="M119" s="27"/>
      <c r="N119" s="26" t="s">
        <v>38</v>
      </c>
      <c r="O119" s="31" t="s">
        <v>366</v>
      </c>
      <c r="P119" s="32">
        <v>39204</v>
      </c>
      <c r="Q119" s="31" t="s">
        <v>61</v>
      </c>
      <c r="R119" s="32"/>
      <c r="S119" s="32">
        <v>42430</v>
      </c>
      <c r="T119" s="32">
        <v>32356</v>
      </c>
      <c r="U119" s="32">
        <v>33112</v>
      </c>
      <c r="V119" s="27">
        <v>35339</v>
      </c>
      <c r="W119" s="27">
        <v>37680</v>
      </c>
      <c r="X119" s="33" t="s">
        <v>48</v>
      </c>
      <c r="Y119" s="33"/>
      <c r="Z119" s="27" t="s">
        <v>54</v>
      </c>
      <c r="AA119" s="34" t="s">
        <v>42</v>
      </c>
      <c r="AB119" s="35" t="s">
        <v>43</v>
      </c>
      <c r="AC119" s="36"/>
      <c r="AD119" s="27">
        <v>1</v>
      </c>
      <c r="AE119" s="27">
        <v>2</v>
      </c>
      <c r="AF119" s="27"/>
      <c r="AG119" s="36"/>
      <c r="AH119" s="27"/>
      <c r="AI119" s="27">
        <v>12</v>
      </c>
      <c r="AJ119" s="27">
        <v>62</v>
      </c>
      <c r="AK119" s="36"/>
      <c r="AL119" s="36"/>
      <c r="AM119" s="36"/>
      <c r="AN119" s="36"/>
      <c r="AO119" s="36"/>
    </row>
    <row r="120" spans="1:41" s="1" customFormat="1" ht="45" customHeight="1" x14ac:dyDescent="0.2">
      <c r="A120" s="26">
        <v>102</v>
      </c>
      <c r="B120" s="26"/>
      <c r="C120" s="27" t="s">
        <v>335</v>
      </c>
      <c r="D120" s="27" t="s">
        <v>367</v>
      </c>
      <c r="E120" s="26" t="s">
        <v>368</v>
      </c>
      <c r="F120" s="26" t="e">
        <f t="shared" si="17"/>
        <v>#VALUE!</v>
      </c>
      <c r="G120" s="37">
        <v>0.77500000000000002</v>
      </c>
      <c r="H120" s="29" t="e">
        <f t="shared" si="14"/>
        <v>#VALUE!</v>
      </c>
      <c r="I120" s="29" t="e">
        <f t="shared" si="15"/>
        <v>#VALUE!</v>
      </c>
      <c r="J120" s="26"/>
      <c r="K120" s="30">
        <v>32541.78</v>
      </c>
      <c r="L120" s="30">
        <f t="shared" si="16"/>
        <v>25219.879499999999</v>
      </c>
      <c r="M120" s="27"/>
      <c r="N120" s="26" t="s">
        <v>38</v>
      </c>
      <c r="O120" s="31" t="s">
        <v>369</v>
      </c>
      <c r="P120" s="32">
        <v>35674</v>
      </c>
      <c r="Q120" s="31" t="s">
        <v>40</v>
      </c>
      <c r="R120" s="32"/>
      <c r="S120" s="32">
        <v>42430</v>
      </c>
      <c r="T120" s="32"/>
      <c r="U120" s="32"/>
      <c r="V120" s="27"/>
      <c r="W120" s="27"/>
      <c r="X120" s="33"/>
      <c r="Y120" s="33" t="s">
        <v>106</v>
      </c>
      <c r="Z120" s="27" t="s">
        <v>106</v>
      </c>
      <c r="AA120" s="34" t="s">
        <v>42</v>
      </c>
      <c r="AB120" s="35" t="s">
        <v>43</v>
      </c>
      <c r="AC120" s="36"/>
      <c r="AD120" s="27"/>
      <c r="AE120" s="27"/>
      <c r="AF120" s="27"/>
      <c r="AG120" s="36"/>
      <c r="AH120" s="27"/>
      <c r="AI120" s="27"/>
      <c r="AJ120" s="27"/>
      <c r="AK120" s="36"/>
      <c r="AL120" s="36"/>
      <c r="AM120" s="36"/>
      <c r="AN120" s="36"/>
      <c r="AO120" s="36"/>
    </row>
    <row r="121" spans="1:41" s="1" customFormat="1" ht="45" customHeight="1" x14ac:dyDescent="0.2">
      <c r="A121" s="26">
        <v>103</v>
      </c>
      <c r="B121" s="26"/>
      <c r="C121" s="27" t="s">
        <v>335</v>
      </c>
      <c r="D121" s="27" t="s">
        <v>370</v>
      </c>
      <c r="E121" s="26" t="s">
        <v>371</v>
      </c>
      <c r="F121" s="26" t="e">
        <f t="shared" si="17"/>
        <v>#VALUE!</v>
      </c>
      <c r="G121" s="37">
        <v>0.77500000000000002</v>
      </c>
      <c r="H121" s="29" t="e">
        <f t="shared" si="14"/>
        <v>#VALUE!</v>
      </c>
      <c r="I121" s="29" t="e">
        <f t="shared" si="15"/>
        <v>#VALUE!</v>
      </c>
      <c r="J121" s="26"/>
      <c r="K121" s="30">
        <v>31510.28</v>
      </c>
      <c r="L121" s="30">
        <f t="shared" si="16"/>
        <v>24420.467000000001</v>
      </c>
      <c r="M121" s="27"/>
      <c r="N121" s="26" t="s">
        <v>38</v>
      </c>
      <c r="O121" s="31" t="s">
        <v>372</v>
      </c>
      <c r="P121" s="32">
        <v>36800</v>
      </c>
      <c r="Q121" s="31" t="s">
        <v>40</v>
      </c>
      <c r="R121" s="32"/>
      <c r="S121" s="32">
        <v>43888</v>
      </c>
      <c r="T121" s="32">
        <v>32387</v>
      </c>
      <c r="U121" s="32">
        <v>33848</v>
      </c>
      <c r="V121" s="27"/>
      <c r="W121" s="27"/>
      <c r="X121" s="33"/>
      <c r="Y121" s="33"/>
      <c r="Z121" s="27" t="s">
        <v>195</v>
      </c>
      <c r="AA121" s="34" t="s">
        <v>42</v>
      </c>
      <c r="AB121" s="35" t="s">
        <v>43</v>
      </c>
      <c r="AC121" s="36"/>
      <c r="AD121" s="27"/>
      <c r="AE121" s="27"/>
      <c r="AF121" s="27"/>
      <c r="AG121" s="36"/>
      <c r="AH121" s="27"/>
      <c r="AI121" s="27"/>
      <c r="AJ121" s="27"/>
      <c r="AK121" s="36"/>
      <c r="AL121" s="36"/>
      <c r="AM121" s="36"/>
      <c r="AN121" s="36"/>
      <c r="AO121" s="36"/>
    </row>
    <row r="122" spans="1:41" s="1" customFormat="1" ht="45" customHeight="1" x14ac:dyDescent="0.2">
      <c r="A122" s="26">
        <v>104</v>
      </c>
      <c r="B122" s="26"/>
      <c r="C122" s="27" t="s">
        <v>335</v>
      </c>
      <c r="D122" s="27" t="s">
        <v>373</v>
      </c>
      <c r="E122" s="26" t="s">
        <v>374</v>
      </c>
      <c r="F122" s="26" t="e">
        <f t="shared" si="17"/>
        <v>#VALUE!</v>
      </c>
      <c r="G122" s="28">
        <v>0.91</v>
      </c>
      <c r="H122" s="29" t="e">
        <f t="shared" si="14"/>
        <v>#VALUE!</v>
      </c>
      <c r="I122" s="29" t="e">
        <f t="shared" si="15"/>
        <v>#VALUE!</v>
      </c>
      <c r="J122" s="26"/>
      <c r="K122" s="30">
        <f>32541.78</f>
        <v>32541.78</v>
      </c>
      <c r="L122" s="30">
        <f t="shared" si="16"/>
        <v>29613.019799999998</v>
      </c>
      <c r="M122" s="27"/>
      <c r="N122" s="26"/>
      <c r="O122" s="31"/>
      <c r="P122" s="32">
        <v>33817</v>
      </c>
      <c r="Q122" s="31" t="s">
        <v>40</v>
      </c>
      <c r="R122" s="32"/>
      <c r="S122" s="32">
        <v>42062</v>
      </c>
      <c r="T122" s="32"/>
      <c r="U122" s="32"/>
      <c r="V122" s="27"/>
      <c r="W122" s="27"/>
      <c r="X122" s="33"/>
      <c r="Y122" s="33"/>
      <c r="Z122" s="27" t="s">
        <v>195</v>
      </c>
      <c r="AA122" s="34" t="s">
        <v>42</v>
      </c>
      <c r="AB122" s="27"/>
      <c r="AC122" s="36"/>
      <c r="AD122" s="27"/>
      <c r="AE122" s="27"/>
      <c r="AF122" s="27"/>
      <c r="AG122" s="36"/>
      <c r="AH122" s="27"/>
      <c r="AI122" s="27"/>
      <c r="AJ122" s="27"/>
      <c r="AK122" s="36"/>
      <c r="AL122" s="36"/>
      <c r="AM122" s="36"/>
      <c r="AN122" s="36"/>
      <c r="AO122" s="36"/>
    </row>
    <row r="123" spans="1:41" s="1" customFormat="1" ht="45" customHeight="1" x14ac:dyDescent="0.2">
      <c r="A123" s="26">
        <v>105</v>
      </c>
      <c r="B123" s="26"/>
      <c r="C123" s="27" t="s">
        <v>335</v>
      </c>
      <c r="D123" s="27" t="s">
        <v>375</v>
      </c>
      <c r="E123" s="26" t="s">
        <v>376</v>
      </c>
      <c r="F123" s="26" t="e">
        <f t="shared" si="17"/>
        <v>#VALUE!</v>
      </c>
      <c r="G123" s="28">
        <v>0.6</v>
      </c>
      <c r="H123" s="29" t="e">
        <f t="shared" si="14"/>
        <v>#VALUE!</v>
      </c>
      <c r="I123" s="29" t="e">
        <f t="shared" si="15"/>
        <v>#VALUE!</v>
      </c>
      <c r="J123" s="26"/>
      <c r="K123" s="30">
        <f>31510.27</f>
        <v>31510.27</v>
      </c>
      <c r="L123" s="30">
        <f t="shared" si="16"/>
        <v>18906.162</v>
      </c>
      <c r="M123" s="27"/>
      <c r="N123" s="26" t="s">
        <v>38</v>
      </c>
      <c r="O123" s="31" t="s">
        <v>377</v>
      </c>
      <c r="P123" s="32">
        <v>31594</v>
      </c>
      <c r="Q123" s="31" t="s">
        <v>40</v>
      </c>
      <c r="R123" s="32"/>
      <c r="S123" s="32">
        <v>44619</v>
      </c>
      <c r="T123" s="32"/>
      <c r="U123" s="32"/>
      <c r="V123" s="27"/>
      <c r="W123" s="27"/>
      <c r="X123" s="40" t="s">
        <v>378</v>
      </c>
      <c r="Y123" s="33"/>
      <c r="Z123" s="27" t="s">
        <v>106</v>
      </c>
      <c r="AA123" s="34" t="s">
        <v>42</v>
      </c>
      <c r="AB123" s="35" t="s">
        <v>43</v>
      </c>
      <c r="AC123" s="36"/>
      <c r="AD123" s="27"/>
      <c r="AE123" s="27"/>
      <c r="AF123" s="27"/>
      <c r="AG123" s="36"/>
      <c r="AH123" s="27"/>
      <c r="AI123" s="27"/>
      <c r="AJ123" s="27"/>
      <c r="AK123" s="36"/>
      <c r="AL123" s="36"/>
      <c r="AM123" s="36"/>
      <c r="AN123" s="36"/>
      <c r="AO123" s="36"/>
    </row>
    <row r="124" spans="1:41" s="1" customFormat="1" ht="45" customHeight="1" x14ac:dyDescent="0.2">
      <c r="A124" s="26">
        <v>106</v>
      </c>
      <c r="B124" s="26"/>
      <c r="C124" s="27" t="s">
        <v>335</v>
      </c>
      <c r="D124" s="27" t="s">
        <v>379</v>
      </c>
      <c r="E124" s="26" t="s">
        <v>380</v>
      </c>
      <c r="F124" s="26" t="e">
        <f t="shared" si="17"/>
        <v>#VALUE!</v>
      </c>
      <c r="G124" s="28">
        <v>0.75</v>
      </c>
      <c r="H124" s="29" t="e">
        <f t="shared" si="14"/>
        <v>#VALUE!</v>
      </c>
      <c r="I124" s="29" t="e">
        <f t="shared" si="15"/>
        <v>#VALUE!</v>
      </c>
      <c r="J124" s="26"/>
      <c r="K124" s="30">
        <f>31510.28</f>
        <v>31510.28</v>
      </c>
      <c r="L124" s="30">
        <f t="shared" si="16"/>
        <v>23632.71</v>
      </c>
      <c r="M124" s="27"/>
      <c r="N124" s="26" t="s">
        <v>38</v>
      </c>
      <c r="O124" s="31" t="s">
        <v>381</v>
      </c>
      <c r="P124" s="32">
        <v>35886</v>
      </c>
      <c r="Q124" s="31" t="s">
        <v>40</v>
      </c>
      <c r="R124" s="32"/>
      <c r="S124" s="32">
        <v>43888</v>
      </c>
      <c r="T124" s="32"/>
      <c r="U124" s="32"/>
      <c r="V124" s="27"/>
      <c r="W124" s="27"/>
      <c r="X124" s="33"/>
      <c r="Y124" s="33" t="s">
        <v>106</v>
      </c>
      <c r="Z124" s="27" t="s">
        <v>106</v>
      </c>
      <c r="AA124" s="34" t="s">
        <v>42</v>
      </c>
      <c r="AB124" s="35" t="s">
        <v>43</v>
      </c>
      <c r="AC124" s="36"/>
      <c r="AD124" s="27"/>
      <c r="AE124" s="27"/>
      <c r="AF124" s="27"/>
      <c r="AG124" s="36"/>
      <c r="AH124" s="27"/>
      <c r="AI124" s="27"/>
      <c r="AJ124" s="27"/>
      <c r="AK124" s="36"/>
      <c r="AL124" s="36"/>
      <c r="AM124" s="36"/>
      <c r="AN124" s="36"/>
      <c r="AO124" s="36"/>
    </row>
    <row r="125" spans="1:41" s="1" customFormat="1" ht="45" customHeight="1" x14ac:dyDescent="0.2">
      <c r="A125" s="26">
        <v>107</v>
      </c>
      <c r="B125" s="26"/>
      <c r="C125" s="27" t="s">
        <v>335</v>
      </c>
      <c r="D125" s="27" t="s">
        <v>382</v>
      </c>
      <c r="E125" s="26" t="s">
        <v>383</v>
      </c>
      <c r="F125" s="26" t="e">
        <f t="shared" si="17"/>
        <v>#VALUE!</v>
      </c>
      <c r="G125" s="28">
        <v>0.8</v>
      </c>
      <c r="H125" s="29" t="e">
        <f t="shared" si="14"/>
        <v>#VALUE!</v>
      </c>
      <c r="I125" s="29" t="e">
        <f t="shared" si="15"/>
        <v>#VALUE!</v>
      </c>
      <c r="J125" s="26"/>
      <c r="K125" s="30">
        <f>31510.28</f>
        <v>31510.28</v>
      </c>
      <c r="L125" s="30">
        <f t="shared" si="16"/>
        <v>25208.224000000002</v>
      </c>
      <c r="M125" s="27"/>
      <c r="N125" s="26" t="s">
        <v>38</v>
      </c>
      <c r="O125" s="31" t="s">
        <v>384</v>
      </c>
      <c r="P125" s="32">
        <v>35004</v>
      </c>
      <c r="Q125" s="31" t="s">
        <v>40</v>
      </c>
      <c r="R125" s="32"/>
      <c r="S125" s="32">
        <v>44619</v>
      </c>
      <c r="T125" s="32"/>
      <c r="U125" s="32"/>
      <c r="V125" s="27"/>
      <c r="W125" s="27"/>
      <c r="X125" s="33"/>
      <c r="Y125" s="33" t="s">
        <v>106</v>
      </c>
      <c r="Z125" s="27" t="s">
        <v>106</v>
      </c>
      <c r="AA125" s="34" t="s">
        <v>42</v>
      </c>
      <c r="AB125" s="35" t="s">
        <v>43</v>
      </c>
      <c r="AC125" s="36"/>
      <c r="AD125" s="27"/>
      <c r="AE125" s="27"/>
      <c r="AF125" s="27"/>
      <c r="AG125" s="36"/>
      <c r="AH125" s="27"/>
      <c r="AI125" s="27"/>
      <c r="AJ125" s="27"/>
      <c r="AK125" s="36"/>
      <c r="AL125" s="36"/>
      <c r="AM125" s="36"/>
      <c r="AN125" s="36"/>
      <c r="AO125" s="36"/>
    </row>
    <row r="126" spans="1:41" s="1" customFormat="1" ht="45" customHeight="1" x14ac:dyDescent="0.2">
      <c r="A126" s="26">
        <v>108</v>
      </c>
      <c r="B126" s="26"/>
      <c r="C126" s="27" t="s">
        <v>335</v>
      </c>
      <c r="D126" s="27" t="s">
        <v>385</v>
      </c>
      <c r="E126" s="26" t="s">
        <v>386</v>
      </c>
      <c r="F126" s="26" t="e">
        <f t="shared" si="17"/>
        <v>#VALUE!</v>
      </c>
      <c r="G126" s="28">
        <v>0.85</v>
      </c>
      <c r="H126" s="29" t="e">
        <f t="shared" si="14"/>
        <v>#VALUE!</v>
      </c>
      <c r="I126" s="29" t="e">
        <f t="shared" si="15"/>
        <v>#VALUE!</v>
      </c>
      <c r="J126" s="26"/>
      <c r="K126" s="30">
        <v>32541.78</v>
      </c>
      <c r="L126" s="30">
        <f t="shared" si="16"/>
        <v>27660.512999999999</v>
      </c>
      <c r="M126" s="27"/>
      <c r="N126" s="26" t="s">
        <v>38</v>
      </c>
      <c r="O126" s="31" t="s">
        <v>387</v>
      </c>
      <c r="P126" s="32">
        <v>34394</v>
      </c>
      <c r="Q126" s="31" t="s">
        <v>40</v>
      </c>
      <c r="R126" s="32"/>
      <c r="S126" s="32">
        <v>42062</v>
      </c>
      <c r="T126" s="32"/>
      <c r="U126" s="32"/>
      <c r="V126" s="27"/>
      <c r="W126" s="27"/>
      <c r="X126" s="33"/>
      <c r="Y126" s="33"/>
      <c r="Z126" s="27" t="s">
        <v>195</v>
      </c>
      <c r="AA126" s="34" t="s">
        <v>42</v>
      </c>
      <c r="AB126" s="35" t="s">
        <v>43</v>
      </c>
      <c r="AC126" s="36"/>
      <c r="AD126" s="27"/>
      <c r="AE126" s="27"/>
      <c r="AF126" s="27"/>
      <c r="AG126" s="36"/>
      <c r="AH126" s="27"/>
      <c r="AI126" s="27"/>
      <c r="AJ126" s="27"/>
      <c r="AK126" s="36"/>
      <c r="AL126" s="36"/>
      <c r="AM126" s="36"/>
      <c r="AN126" s="36"/>
      <c r="AO126" s="36"/>
    </row>
    <row r="127" spans="1:41" s="1" customFormat="1" ht="45" customHeight="1" x14ac:dyDescent="0.2">
      <c r="A127" s="26">
        <v>109</v>
      </c>
      <c r="B127" s="26"/>
      <c r="C127" s="27" t="s">
        <v>335</v>
      </c>
      <c r="D127" s="27" t="s">
        <v>388</v>
      </c>
      <c r="E127" s="26" t="s">
        <v>389</v>
      </c>
      <c r="F127" s="26" t="e">
        <f t="shared" si="17"/>
        <v>#VALUE!</v>
      </c>
      <c r="G127" s="37">
        <v>0.625</v>
      </c>
      <c r="H127" s="29" t="e">
        <f t="shared" si="14"/>
        <v>#VALUE!</v>
      </c>
      <c r="I127" s="29" t="e">
        <f t="shared" si="15"/>
        <v>#VALUE!</v>
      </c>
      <c r="J127" s="26" t="s">
        <v>18</v>
      </c>
      <c r="K127" s="30">
        <f>32541.78</f>
        <v>32541.78</v>
      </c>
      <c r="L127" s="30">
        <f t="shared" si="16"/>
        <v>20338.612499999999</v>
      </c>
      <c r="M127" s="27"/>
      <c r="N127" s="26" t="s">
        <v>38</v>
      </c>
      <c r="O127" s="31" t="s">
        <v>390</v>
      </c>
      <c r="P127" s="32">
        <v>37834</v>
      </c>
      <c r="Q127" s="31" t="s">
        <v>40</v>
      </c>
      <c r="R127" s="32"/>
      <c r="S127" s="32">
        <v>40603</v>
      </c>
      <c r="T127" s="32"/>
      <c r="U127" s="32"/>
      <c r="V127" s="27"/>
      <c r="W127" s="27"/>
      <c r="X127" s="33"/>
      <c r="Y127" s="33" t="s">
        <v>106</v>
      </c>
      <c r="Z127" s="27" t="s">
        <v>106</v>
      </c>
      <c r="AA127" s="34" t="s">
        <v>42</v>
      </c>
      <c r="AB127" s="35" t="s">
        <v>43</v>
      </c>
      <c r="AC127" s="36"/>
      <c r="AD127" s="27"/>
      <c r="AE127" s="27"/>
      <c r="AF127" s="27"/>
      <c r="AG127" s="36"/>
      <c r="AH127" s="27"/>
      <c r="AI127" s="27"/>
      <c r="AJ127" s="27"/>
      <c r="AK127" s="36"/>
      <c r="AL127" s="36"/>
      <c r="AM127" s="36"/>
      <c r="AN127" s="36"/>
      <c r="AO127" s="36"/>
    </row>
    <row r="128" spans="1:41" s="1" customFormat="1" ht="45" customHeight="1" x14ac:dyDescent="0.2">
      <c r="A128" s="26">
        <v>110</v>
      </c>
      <c r="B128" s="26"/>
      <c r="C128" s="27" t="s">
        <v>335</v>
      </c>
      <c r="D128" s="27" t="s">
        <v>391</v>
      </c>
      <c r="E128" s="26" t="s">
        <v>392</v>
      </c>
      <c r="F128" s="26" t="e">
        <f t="shared" si="17"/>
        <v>#VALUE!</v>
      </c>
      <c r="G128" s="37">
        <v>0.82499999999999996</v>
      </c>
      <c r="H128" s="29" t="e">
        <f t="shared" si="14"/>
        <v>#VALUE!</v>
      </c>
      <c r="I128" s="29" t="e">
        <f t="shared" si="15"/>
        <v>#VALUE!</v>
      </c>
      <c r="J128" s="26"/>
      <c r="K128" s="30">
        <v>32541.77</v>
      </c>
      <c r="L128" s="30">
        <f t="shared" si="16"/>
        <v>26846.96025</v>
      </c>
      <c r="M128" s="27"/>
      <c r="N128" s="26" t="s">
        <v>38</v>
      </c>
      <c r="O128" s="31" t="s">
        <v>393</v>
      </c>
      <c r="P128" s="32">
        <v>34608</v>
      </c>
      <c r="Q128" s="31" t="s">
        <v>40</v>
      </c>
      <c r="R128" s="32"/>
      <c r="S128" s="32">
        <v>42795</v>
      </c>
      <c r="T128" s="32"/>
      <c r="U128" s="32"/>
      <c r="V128" s="27"/>
      <c r="W128" s="27"/>
      <c r="X128" s="33"/>
      <c r="Y128" s="33" t="s">
        <v>106</v>
      </c>
      <c r="Z128" s="27" t="s">
        <v>106</v>
      </c>
      <c r="AA128" s="34" t="s">
        <v>42</v>
      </c>
      <c r="AB128" s="35" t="s">
        <v>43</v>
      </c>
      <c r="AC128" s="36"/>
      <c r="AD128" s="27"/>
      <c r="AE128" s="27"/>
      <c r="AF128" s="27"/>
      <c r="AG128" s="36"/>
      <c r="AH128" s="27"/>
      <c r="AI128" s="27"/>
      <c r="AJ128" s="27"/>
      <c r="AK128" s="36"/>
      <c r="AL128" s="36"/>
      <c r="AM128" s="36"/>
      <c r="AN128" s="36"/>
      <c r="AO128" s="36"/>
    </row>
    <row r="129" spans="1:41" s="1" customFormat="1" ht="45" customHeight="1" x14ac:dyDescent="0.2">
      <c r="A129" s="26">
        <v>111</v>
      </c>
      <c r="B129" s="26"/>
      <c r="C129" s="27" t="s">
        <v>335</v>
      </c>
      <c r="D129" s="27" t="s">
        <v>394</v>
      </c>
      <c r="E129" s="26" t="s">
        <v>395</v>
      </c>
      <c r="F129" s="26" t="e">
        <f t="shared" si="17"/>
        <v>#VALUE!</v>
      </c>
      <c r="G129" s="28">
        <v>0.7</v>
      </c>
      <c r="H129" s="29" t="e">
        <f t="shared" si="14"/>
        <v>#VALUE!</v>
      </c>
      <c r="I129" s="29" t="e">
        <f t="shared" si="15"/>
        <v>#VALUE!</v>
      </c>
      <c r="J129" s="26"/>
      <c r="K129" s="30">
        <v>31510.27</v>
      </c>
      <c r="L129" s="30">
        <f t="shared" si="16"/>
        <v>22057.188999999998</v>
      </c>
      <c r="M129" s="27"/>
      <c r="N129" s="26" t="s">
        <v>38</v>
      </c>
      <c r="O129" s="31" t="s">
        <v>396</v>
      </c>
      <c r="P129" s="32">
        <v>37544</v>
      </c>
      <c r="Q129" s="31" t="s">
        <v>40</v>
      </c>
      <c r="R129" s="32"/>
      <c r="S129" s="32">
        <v>43888</v>
      </c>
      <c r="T129" s="32">
        <v>36100</v>
      </c>
      <c r="U129" s="32">
        <v>37004</v>
      </c>
      <c r="V129" s="27"/>
      <c r="W129" s="27"/>
      <c r="X129" s="33"/>
      <c r="Y129" s="33" t="s">
        <v>106</v>
      </c>
      <c r="Z129" s="27" t="s">
        <v>106</v>
      </c>
      <c r="AA129" s="34" t="s">
        <v>42</v>
      </c>
      <c r="AB129" s="35" t="s">
        <v>43</v>
      </c>
      <c r="AC129" s="36"/>
      <c r="AD129" s="27"/>
      <c r="AE129" s="27">
        <v>1</v>
      </c>
      <c r="AF129" s="27"/>
      <c r="AG129" s="36"/>
      <c r="AH129" s="27"/>
      <c r="AI129" s="27"/>
      <c r="AJ129" s="27">
        <v>30</v>
      </c>
      <c r="AK129" s="36"/>
      <c r="AL129" s="36"/>
      <c r="AM129" s="36"/>
      <c r="AN129" s="36"/>
      <c r="AO129" s="36"/>
    </row>
    <row r="130" spans="1:41" s="1" customFormat="1" ht="45" customHeight="1" x14ac:dyDescent="0.2">
      <c r="A130" s="26">
        <v>112</v>
      </c>
      <c r="B130" s="26"/>
      <c r="C130" s="27" t="s">
        <v>335</v>
      </c>
      <c r="D130" s="27" t="s">
        <v>397</v>
      </c>
      <c r="E130" s="26" t="s">
        <v>398</v>
      </c>
      <c r="F130" s="26" t="e">
        <f t="shared" si="17"/>
        <v>#VALUE!</v>
      </c>
      <c r="G130" s="37">
        <v>0.72499999999999998</v>
      </c>
      <c r="H130" s="29" t="e">
        <f t="shared" si="14"/>
        <v>#VALUE!</v>
      </c>
      <c r="I130" s="29" t="e">
        <f t="shared" si="15"/>
        <v>#VALUE!</v>
      </c>
      <c r="J130" s="26"/>
      <c r="K130" s="30">
        <v>32541.78</v>
      </c>
      <c r="L130" s="30">
        <f t="shared" si="16"/>
        <v>23592.790499999999</v>
      </c>
      <c r="M130" s="27"/>
      <c r="N130" s="26" t="s">
        <v>38</v>
      </c>
      <c r="O130" s="31" t="s">
        <v>399</v>
      </c>
      <c r="P130" s="32">
        <v>36917</v>
      </c>
      <c r="Q130" s="31" t="s">
        <v>40</v>
      </c>
      <c r="R130" s="32"/>
      <c r="S130" s="32">
        <v>43525</v>
      </c>
      <c r="T130" s="32">
        <v>35977</v>
      </c>
      <c r="U130" s="32">
        <v>36752</v>
      </c>
      <c r="V130" s="27"/>
      <c r="W130" s="27"/>
      <c r="X130" s="33"/>
      <c r="Y130" s="33" t="s">
        <v>106</v>
      </c>
      <c r="Z130" s="27" t="s">
        <v>106</v>
      </c>
      <c r="AA130" s="34" t="s">
        <v>42</v>
      </c>
      <c r="AB130" s="35" t="s">
        <v>43</v>
      </c>
      <c r="AC130" s="36"/>
      <c r="AD130" s="27"/>
      <c r="AE130" s="27"/>
      <c r="AF130" s="27"/>
      <c r="AG130" s="36"/>
      <c r="AH130" s="27"/>
      <c r="AI130" s="27"/>
      <c r="AJ130" s="27"/>
      <c r="AK130" s="36"/>
      <c r="AL130" s="36"/>
      <c r="AM130" s="36"/>
      <c r="AN130" s="36"/>
      <c r="AO130" s="36"/>
    </row>
    <row r="131" spans="1:41" s="1" customFormat="1" ht="45" customHeight="1" x14ac:dyDescent="0.2">
      <c r="A131" s="26">
        <v>113</v>
      </c>
      <c r="B131" s="26"/>
      <c r="C131" s="27" t="s">
        <v>335</v>
      </c>
      <c r="D131" s="27" t="s">
        <v>400</v>
      </c>
      <c r="E131" s="26" t="s">
        <v>401</v>
      </c>
      <c r="F131" s="26" t="e">
        <f t="shared" si="17"/>
        <v>#VALUE!</v>
      </c>
      <c r="G131" s="28">
        <v>0.8</v>
      </c>
      <c r="H131" s="29" t="e">
        <f t="shared" si="14"/>
        <v>#VALUE!</v>
      </c>
      <c r="I131" s="29" t="e">
        <f t="shared" si="15"/>
        <v>#VALUE!</v>
      </c>
      <c r="J131" s="26"/>
      <c r="K131" s="30">
        <v>32541.78</v>
      </c>
      <c r="L131" s="30">
        <f t="shared" si="16"/>
        <v>26033.423999999999</v>
      </c>
      <c r="M131" s="27"/>
      <c r="N131" s="26" t="s">
        <v>38</v>
      </c>
      <c r="O131" s="31" t="s">
        <v>402</v>
      </c>
      <c r="P131" s="32">
        <v>35309</v>
      </c>
      <c r="Q131" s="31" t="s">
        <v>40</v>
      </c>
      <c r="R131" s="32"/>
      <c r="S131" s="32">
        <v>43158</v>
      </c>
      <c r="T131" s="32"/>
      <c r="U131" s="32"/>
      <c r="V131" s="27"/>
      <c r="W131" s="27"/>
      <c r="X131" s="33"/>
      <c r="Y131" s="33" t="s">
        <v>106</v>
      </c>
      <c r="Z131" s="27" t="s">
        <v>106</v>
      </c>
      <c r="AA131" s="34" t="s">
        <v>42</v>
      </c>
      <c r="AB131" s="35" t="s">
        <v>43</v>
      </c>
      <c r="AC131" s="36"/>
      <c r="AD131" s="27"/>
      <c r="AE131" s="27"/>
      <c r="AF131" s="27"/>
      <c r="AG131" s="36"/>
      <c r="AH131" s="27"/>
      <c r="AI131" s="27"/>
      <c r="AJ131" s="27"/>
      <c r="AK131" s="36"/>
      <c r="AL131" s="36"/>
      <c r="AM131" s="36"/>
      <c r="AN131" s="36"/>
      <c r="AO131" s="36"/>
    </row>
    <row r="132" spans="1:41" s="1" customFormat="1" ht="45" customHeight="1" x14ac:dyDescent="0.2">
      <c r="A132" s="26">
        <v>114</v>
      </c>
      <c r="B132" s="26"/>
      <c r="C132" s="27" t="s">
        <v>335</v>
      </c>
      <c r="D132" s="27" t="s">
        <v>403</v>
      </c>
      <c r="E132" s="26" t="s">
        <v>404</v>
      </c>
      <c r="F132" s="26" t="e">
        <f t="shared" si="17"/>
        <v>#VALUE!</v>
      </c>
      <c r="G132" s="28">
        <v>0.65</v>
      </c>
      <c r="H132" s="29" t="e">
        <f t="shared" si="14"/>
        <v>#VALUE!</v>
      </c>
      <c r="I132" s="29" t="e">
        <f t="shared" si="15"/>
        <v>#VALUE!</v>
      </c>
      <c r="J132" s="26"/>
      <c r="K132" s="30">
        <v>32541.77</v>
      </c>
      <c r="L132" s="30">
        <f t="shared" si="16"/>
        <v>21152.1505</v>
      </c>
      <c r="M132" s="27"/>
      <c r="N132" s="26" t="s">
        <v>38</v>
      </c>
      <c r="O132" s="31" t="s">
        <v>405</v>
      </c>
      <c r="P132" s="32">
        <v>37347</v>
      </c>
      <c r="Q132" s="31" t="s">
        <v>40</v>
      </c>
      <c r="R132" s="32"/>
      <c r="S132" s="32">
        <v>43158</v>
      </c>
      <c r="T132" s="32"/>
      <c r="U132" s="32"/>
      <c r="V132" s="27"/>
      <c r="W132" s="27"/>
      <c r="X132" s="33"/>
      <c r="Y132" s="33" t="s">
        <v>106</v>
      </c>
      <c r="Z132" s="27" t="s">
        <v>106</v>
      </c>
      <c r="AA132" s="34" t="s">
        <v>42</v>
      </c>
      <c r="AB132" s="35" t="s">
        <v>43</v>
      </c>
      <c r="AC132" s="36"/>
      <c r="AD132" s="27"/>
      <c r="AE132" s="27"/>
      <c r="AF132" s="27"/>
      <c r="AG132" s="36"/>
      <c r="AH132" s="27"/>
      <c r="AI132" s="27"/>
      <c r="AJ132" s="27"/>
      <c r="AK132" s="36"/>
      <c r="AL132" s="36"/>
      <c r="AM132" s="36"/>
      <c r="AN132" s="36"/>
      <c r="AO132" s="36"/>
    </row>
    <row r="133" spans="1:41" s="1" customFormat="1" ht="45" customHeight="1" x14ac:dyDescent="0.2">
      <c r="A133" s="26">
        <v>115</v>
      </c>
      <c r="B133" s="26"/>
      <c r="C133" s="27" t="s">
        <v>335</v>
      </c>
      <c r="D133" s="27" t="s">
        <v>406</v>
      </c>
      <c r="E133" s="26" t="s">
        <v>407</v>
      </c>
      <c r="F133" s="26" t="e">
        <f t="shared" si="17"/>
        <v>#VALUE!</v>
      </c>
      <c r="G133" s="37">
        <v>0.67500000000000004</v>
      </c>
      <c r="H133" s="29" t="e">
        <f t="shared" si="14"/>
        <v>#VALUE!</v>
      </c>
      <c r="I133" s="29" t="e">
        <f t="shared" si="15"/>
        <v>#VALUE!</v>
      </c>
      <c r="J133" s="26"/>
      <c r="K133" s="30">
        <f>31510.27+8000</f>
        <v>39510.270000000004</v>
      </c>
      <c r="L133" s="30">
        <f t="shared" si="16"/>
        <v>26669.432250000005</v>
      </c>
      <c r="M133" s="27"/>
      <c r="N133" s="26" t="s">
        <v>38</v>
      </c>
      <c r="O133" s="31" t="s">
        <v>408</v>
      </c>
      <c r="P133" s="32">
        <v>37123</v>
      </c>
      <c r="Q133" s="31" t="s">
        <v>40</v>
      </c>
      <c r="R133" s="32"/>
      <c r="S133" s="32">
        <v>44248</v>
      </c>
      <c r="T133" s="32"/>
      <c r="U133" s="32"/>
      <c r="V133" s="27"/>
      <c r="W133" s="27"/>
      <c r="X133" s="33"/>
      <c r="Y133" s="33" t="s">
        <v>106</v>
      </c>
      <c r="Z133" s="27" t="s">
        <v>106</v>
      </c>
      <c r="AA133" s="34" t="s">
        <v>42</v>
      </c>
      <c r="AB133" s="35" t="s">
        <v>43</v>
      </c>
      <c r="AC133" s="36"/>
      <c r="AD133" s="27"/>
      <c r="AE133" s="27"/>
      <c r="AF133" s="27"/>
      <c r="AG133" s="36"/>
      <c r="AH133" s="27"/>
      <c r="AI133" s="27"/>
      <c r="AJ133" s="27"/>
      <c r="AK133" s="36"/>
      <c r="AL133" s="36"/>
      <c r="AM133" s="36"/>
      <c r="AN133" s="36"/>
      <c r="AO133" s="36"/>
    </row>
    <row r="134" spans="1:41" s="1" customFormat="1" ht="45" customHeight="1" x14ac:dyDescent="0.2">
      <c r="A134" s="26">
        <v>116</v>
      </c>
      <c r="B134" s="26"/>
      <c r="C134" s="27" t="s">
        <v>335</v>
      </c>
      <c r="D134" s="27" t="s">
        <v>409</v>
      </c>
      <c r="E134" s="26" t="s">
        <v>410</v>
      </c>
      <c r="F134" s="26" t="e">
        <f t="shared" si="17"/>
        <v>#VALUE!</v>
      </c>
      <c r="G134" s="28">
        <v>1</v>
      </c>
      <c r="H134" s="29" t="e">
        <f t="shared" si="14"/>
        <v>#VALUE!</v>
      </c>
      <c r="I134" s="29" t="e">
        <f t="shared" si="15"/>
        <v>#VALUE!</v>
      </c>
      <c r="J134" s="26"/>
      <c r="K134" s="30">
        <f>31510.28</f>
        <v>31510.28</v>
      </c>
      <c r="L134" s="30">
        <f t="shared" si="16"/>
        <v>31510.28</v>
      </c>
      <c r="M134" s="27"/>
      <c r="N134" s="26" t="s">
        <v>38</v>
      </c>
      <c r="O134" s="31" t="s">
        <v>411</v>
      </c>
      <c r="P134" s="32">
        <v>30590</v>
      </c>
      <c r="Q134" s="31" t="s">
        <v>53</v>
      </c>
      <c r="R134" s="32"/>
      <c r="S134" s="32">
        <v>44984</v>
      </c>
      <c r="T134" s="32"/>
      <c r="U134" s="32"/>
      <c r="V134" s="27"/>
      <c r="W134" s="27"/>
      <c r="X134" s="33" t="s">
        <v>378</v>
      </c>
      <c r="Y134" s="33"/>
      <c r="Z134" s="27" t="s">
        <v>106</v>
      </c>
      <c r="AA134" s="34" t="s">
        <v>42</v>
      </c>
      <c r="AB134" s="35" t="s">
        <v>43</v>
      </c>
      <c r="AC134" s="36"/>
      <c r="AD134" s="27"/>
      <c r="AE134" s="27"/>
      <c r="AF134" s="27"/>
      <c r="AG134" s="36"/>
      <c r="AH134" s="27"/>
      <c r="AI134" s="27"/>
      <c r="AJ134" s="27"/>
      <c r="AK134" s="36"/>
      <c r="AL134" s="36"/>
      <c r="AM134" s="36"/>
      <c r="AN134" s="36"/>
      <c r="AO134" s="36"/>
    </row>
    <row r="135" spans="1:41" s="1" customFormat="1" ht="45" customHeight="1" x14ac:dyDescent="0.2">
      <c r="A135" s="26">
        <v>117</v>
      </c>
      <c r="B135" s="26"/>
      <c r="C135" s="27" t="s">
        <v>335</v>
      </c>
      <c r="D135" s="27" t="s">
        <v>412</v>
      </c>
      <c r="E135" s="26" t="s">
        <v>413</v>
      </c>
      <c r="F135" s="26" t="e">
        <f t="shared" si="17"/>
        <v>#VALUE!</v>
      </c>
      <c r="G135" s="28">
        <v>0.75</v>
      </c>
      <c r="H135" s="29" t="e">
        <f t="shared" si="14"/>
        <v>#VALUE!</v>
      </c>
      <c r="I135" s="29" t="e">
        <f t="shared" si="15"/>
        <v>#VALUE!</v>
      </c>
      <c r="J135" s="26"/>
      <c r="K135" s="30">
        <v>32541.77</v>
      </c>
      <c r="L135" s="30">
        <f t="shared" si="16"/>
        <v>24406.327499999999</v>
      </c>
      <c r="M135" s="27"/>
      <c r="N135" s="26" t="s">
        <v>38</v>
      </c>
      <c r="O135" s="31" t="s">
        <v>414</v>
      </c>
      <c r="P135" s="32">
        <v>39023</v>
      </c>
      <c r="Q135" s="31" t="s">
        <v>40</v>
      </c>
      <c r="R135" s="32"/>
      <c r="S135" s="32">
        <v>43158</v>
      </c>
      <c r="T135" s="32">
        <v>34820</v>
      </c>
      <c r="U135" s="32">
        <v>36281</v>
      </c>
      <c r="V135" s="27">
        <v>36815</v>
      </c>
      <c r="W135" s="27">
        <v>38586</v>
      </c>
      <c r="X135" s="33"/>
      <c r="Y135" s="33"/>
      <c r="Z135" s="27" t="s">
        <v>106</v>
      </c>
      <c r="AA135" s="34" t="s">
        <v>42</v>
      </c>
      <c r="AB135" s="35" t="s">
        <v>43</v>
      </c>
      <c r="AC135" s="36"/>
      <c r="AD135" s="27">
        <v>1</v>
      </c>
      <c r="AE135" s="27">
        <v>1</v>
      </c>
      <c r="AF135" s="27"/>
      <c r="AG135" s="36"/>
      <c r="AH135" s="27"/>
      <c r="AI135" s="27">
        <v>12</v>
      </c>
      <c r="AJ135" s="27">
        <v>31</v>
      </c>
      <c r="AK135" s="36"/>
      <c r="AL135" s="36"/>
      <c r="AM135" s="36"/>
      <c r="AN135" s="36"/>
      <c r="AO135" s="36"/>
    </row>
    <row r="136" spans="1:41" s="1" customFormat="1" ht="45" customHeight="1" x14ac:dyDescent="0.2">
      <c r="A136" s="26">
        <v>118</v>
      </c>
      <c r="B136" s="26"/>
      <c r="C136" s="27" t="s">
        <v>335</v>
      </c>
      <c r="D136" s="27" t="s">
        <v>415</v>
      </c>
      <c r="E136" s="26" t="s">
        <v>416</v>
      </c>
      <c r="F136" s="26" t="e">
        <f t="shared" si="17"/>
        <v>#VALUE!</v>
      </c>
      <c r="G136" s="37">
        <v>0.67500000000000004</v>
      </c>
      <c r="H136" s="29" t="e">
        <f t="shared" si="14"/>
        <v>#VALUE!</v>
      </c>
      <c r="I136" s="29" t="e">
        <f t="shared" si="15"/>
        <v>#VALUE!</v>
      </c>
      <c r="J136" s="26"/>
      <c r="K136" s="30">
        <v>32541.78</v>
      </c>
      <c r="L136" s="30">
        <f t="shared" si="16"/>
        <v>21965.701499999999</v>
      </c>
      <c r="M136" s="27"/>
      <c r="N136" s="26" t="s">
        <v>38</v>
      </c>
      <c r="O136" s="31" t="s">
        <v>417</v>
      </c>
      <c r="P136" s="32">
        <v>37021</v>
      </c>
      <c r="Q136" s="31" t="s">
        <v>40</v>
      </c>
      <c r="R136" s="32"/>
      <c r="S136" s="32">
        <v>42795</v>
      </c>
      <c r="T136" s="32"/>
      <c r="U136" s="32"/>
      <c r="V136" s="27"/>
      <c r="W136" s="27"/>
      <c r="X136" s="33"/>
      <c r="Y136" s="33"/>
      <c r="Z136" s="27" t="s">
        <v>418</v>
      </c>
      <c r="AA136" s="34" t="s">
        <v>42</v>
      </c>
      <c r="AB136" s="35" t="s">
        <v>43</v>
      </c>
      <c r="AC136" s="36"/>
      <c r="AD136" s="27"/>
      <c r="AE136" s="27"/>
      <c r="AF136" s="27"/>
      <c r="AG136" s="36"/>
      <c r="AH136" s="27"/>
      <c r="AI136" s="27"/>
      <c r="AJ136" s="27"/>
      <c r="AK136" s="36"/>
      <c r="AL136" s="36"/>
      <c r="AM136" s="36"/>
      <c r="AN136" s="36"/>
      <c r="AO136" s="36"/>
    </row>
    <row r="137" spans="1:41" s="1" customFormat="1" ht="45" customHeight="1" x14ac:dyDescent="0.2">
      <c r="A137" s="26">
        <v>119</v>
      </c>
      <c r="B137" s="26"/>
      <c r="C137" s="27" t="s">
        <v>335</v>
      </c>
      <c r="D137" s="27" t="s">
        <v>419</v>
      </c>
      <c r="E137" s="26" t="s">
        <v>420</v>
      </c>
      <c r="F137" s="26" t="e">
        <f t="shared" si="17"/>
        <v>#VALUE!</v>
      </c>
      <c r="G137" s="28">
        <v>0.85</v>
      </c>
      <c r="H137" s="29" t="e">
        <f t="shared" si="14"/>
        <v>#VALUE!</v>
      </c>
      <c r="I137" s="29" t="e">
        <f t="shared" si="15"/>
        <v>#VALUE!</v>
      </c>
      <c r="J137" s="26"/>
      <c r="K137" s="30">
        <v>32541.78</v>
      </c>
      <c r="L137" s="30">
        <f t="shared" si="16"/>
        <v>27660.512999999999</v>
      </c>
      <c r="M137" s="27"/>
      <c r="N137" s="26" t="s">
        <v>38</v>
      </c>
      <c r="O137" s="31" t="s">
        <v>421</v>
      </c>
      <c r="P137" s="32">
        <v>36008</v>
      </c>
      <c r="Q137" s="31" t="s">
        <v>40</v>
      </c>
      <c r="R137" s="32"/>
      <c r="S137" s="32">
        <v>42795</v>
      </c>
      <c r="T137" s="32">
        <v>33787</v>
      </c>
      <c r="U137" s="32">
        <v>35247</v>
      </c>
      <c r="V137" s="27"/>
      <c r="W137" s="27"/>
      <c r="X137" s="33"/>
      <c r="Y137" s="33" t="s">
        <v>106</v>
      </c>
      <c r="Z137" s="27" t="s">
        <v>106</v>
      </c>
      <c r="AA137" s="34" t="s">
        <v>42</v>
      </c>
      <c r="AB137" s="35" t="s">
        <v>43</v>
      </c>
      <c r="AC137" s="36"/>
      <c r="AD137" s="27">
        <v>1</v>
      </c>
      <c r="AE137" s="27"/>
      <c r="AF137" s="27"/>
      <c r="AG137" s="36"/>
      <c r="AH137" s="27"/>
      <c r="AI137" s="27">
        <v>12</v>
      </c>
      <c r="AJ137" s="27"/>
      <c r="AK137" s="36"/>
      <c r="AL137" s="36"/>
      <c r="AM137" s="36"/>
      <c r="AN137" s="36"/>
      <c r="AO137" s="36"/>
    </row>
    <row r="138" spans="1:41" s="1" customFormat="1" ht="45" customHeight="1" x14ac:dyDescent="0.2">
      <c r="A138" s="26">
        <v>120</v>
      </c>
      <c r="B138" s="26"/>
      <c r="C138" s="27" t="s">
        <v>335</v>
      </c>
      <c r="D138" s="27" t="s">
        <v>422</v>
      </c>
      <c r="E138" s="26" t="s">
        <v>423</v>
      </c>
      <c r="F138" s="26" t="e">
        <f t="shared" si="17"/>
        <v>#VALUE!</v>
      </c>
      <c r="G138" s="28">
        <v>0.88</v>
      </c>
      <c r="H138" s="29" t="e">
        <f t="shared" si="14"/>
        <v>#VALUE!</v>
      </c>
      <c r="I138" s="29" t="e">
        <f t="shared" si="15"/>
        <v>#VALUE!</v>
      </c>
      <c r="J138" s="26" t="s">
        <v>18</v>
      </c>
      <c r="K138" s="30">
        <v>32541.77</v>
      </c>
      <c r="L138" s="30">
        <f t="shared" si="16"/>
        <v>28636.757600000001</v>
      </c>
      <c r="M138" s="27"/>
      <c r="N138" s="26" t="s">
        <v>38</v>
      </c>
      <c r="O138" s="31" t="s">
        <v>424</v>
      </c>
      <c r="P138" s="32">
        <v>34121</v>
      </c>
      <c r="Q138" s="31" t="s">
        <v>61</v>
      </c>
      <c r="R138" s="32"/>
      <c r="S138" s="32">
        <v>40238</v>
      </c>
      <c r="T138" s="32"/>
      <c r="U138" s="32"/>
      <c r="V138" s="27"/>
      <c r="W138" s="27"/>
      <c r="X138" s="33" t="s">
        <v>48</v>
      </c>
      <c r="Y138" s="33"/>
      <c r="Z138" s="27" t="s">
        <v>54</v>
      </c>
      <c r="AA138" s="34" t="s">
        <v>42</v>
      </c>
      <c r="AB138" s="35" t="s">
        <v>43</v>
      </c>
      <c r="AC138" s="36"/>
      <c r="AD138" s="27"/>
      <c r="AE138" s="27"/>
      <c r="AF138" s="27"/>
      <c r="AG138" s="36"/>
      <c r="AH138" s="27"/>
      <c r="AI138" s="27"/>
      <c r="AJ138" s="27"/>
      <c r="AK138" s="36"/>
      <c r="AL138" s="36"/>
      <c r="AM138" s="36"/>
      <c r="AN138" s="36"/>
      <c r="AO138" s="36"/>
    </row>
    <row r="139" spans="1:41" s="1" customFormat="1" ht="45" customHeight="1" x14ac:dyDescent="0.2">
      <c r="A139" s="26">
        <v>121</v>
      </c>
      <c r="B139" s="26"/>
      <c r="C139" s="27" t="s">
        <v>335</v>
      </c>
      <c r="D139" s="27" t="s">
        <v>425</v>
      </c>
      <c r="E139" s="26" t="s">
        <v>426</v>
      </c>
      <c r="F139" s="26" t="e">
        <f t="shared" si="17"/>
        <v>#VALUE!</v>
      </c>
      <c r="G139" s="37">
        <v>0.67500000000000004</v>
      </c>
      <c r="H139" s="29" t="e">
        <f t="shared" si="14"/>
        <v>#VALUE!</v>
      </c>
      <c r="I139" s="29" t="e">
        <f t="shared" si="15"/>
        <v>#VALUE!</v>
      </c>
      <c r="J139" s="26" t="s">
        <v>18</v>
      </c>
      <c r="K139" s="30">
        <v>32541.78</v>
      </c>
      <c r="L139" s="30">
        <f>K139*G139</f>
        <v>21965.701499999999</v>
      </c>
      <c r="M139" s="27"/>
      <c r="N139" s="26" t="s">
        <v>38</v>
      </c>
      <c r="O139" s="31" t="s">
        <v>427</v>
      </c>
      <c r="P139" s="32">
        <v>38008</v>
      </c>
      <c r="Q139" s="31" t="s">
        <v>61</v>
      </c>
      <c r="R139" s="32"/>
      <c r="S139" s="32">
        <v>39142</v>
      </c>
      <c r="T139" s="32">
        <v>32401</v>
      </c>
      <c r="U139" s="32">
        <v>40863</v>
      </c>
      <c r="V139" s="27"/>
      <c r="W139" s="27"/>
      <c r="X139" s="33" t="s">
        <v>48</v>
      </c>
      <c r="Y139" s="33"/>
      <c r="Z139" s="27" t="s">
        <v>428</v>
      </c>
      <c r="AA139" s="34" t="s">
        <v>42</v>
      </c>
      <c r="AB139" s="35" t="s">
        <v>43</v>
      </c>
      <c r="AC139" s="36"/>
      <c r="AD139" s="27"/>
      <c r="AE139" s="27"/>
      <c r="AF139" s="27"/>
      <c r="AG139" s="36"/>
      <c r="AH139" s="27"/>
      <c r="AI139" s="27"/>
      <c r="AJ139" s="27"/>
      <c r="AK139" s="36"/>
      <c r="AL139" s="36"/>
      <c r="AM139" s="36"/>
      <c r="AN139" s="36"/>
      <c r="AO139" s="36"/>
    </row>
    <row r="140" spans="1:41" s="1" customFormat="1" ht="45" customHeight="1" x14ac:dyDescent="0.2">
      <c r="A140" s="26">
        <v>122</v>
      </c>
      <c r="B140" s="26"/>
      <c r="C140" s="27" t="s">
        <v>335</v>
      </c>
      <c r="D140" s="27" t="s">
        <v>429</v>
      </c>
      <c r="E140" s="26" t="s">
        <v>430</v>
      </c>
      <c r="F140" s="26" t="e">
        <f t="shared" si="17"/>
        <v>#VALUE!</v>
      </c>
      <c r="G140" s="37">
        <v>0.67500000000000004</v>
      </c>
      <c r="H140" s="29" t="e">
        <f t="shared" si="14"/>
        <v>#VALUE!</v>
      </c>
      <c r="I140" s="29" t="e">
        <f t="shared" si="15"/>
        <v>#VALUE!</v>
      </c>
      <c r="J140" s="26"/>
      <c r="K140" s="30">
        <f>32541.78</f>
        <v>32541.78</v>
      </c>
      <c r="L140" s="30">
        <f>K140*G140</f>
        <v>21965.701499999999</v>
      </c>
      <c r="M140" s="27"/>
      <c r="N140" s="26" t="s">
        <v>38</v>
      </c>
      <c r="O140" s="31" t="s">
        <v>431</v>
      </c>
      <c r="P140" s="32">
        <v>36923</v>
      </c>
      <c r="Q140" s="31" t="s">
        <v>40</v>
      </c>
      <c r="R140" s="32"/>
      <c r="S140" s="32">
        <v>42430</v>
      </c>
      <c r="T140" s="32"/>
      <c r="U140" s="32"/>
      <c r="V140" s="27"/>
      <c r="W140" s="27"/>
      <c r="X140" s="33"/>
      <c r="Y140" s="33"/>
      <c r="Z140" s="27" t="s">
        <v>41</v>
      </c>
      <c r="AA140" s="34" t="s">
        <v>42</v>
      </c>
      <c r="AB140" s="35" t="s">
        <v>43</v>
      </c>
      <c r="AC140" s="36"/>
      <c r="AD140" s="27"/>
      <c r="AE140" s="27"/>
      <c r="AF140" s="27"/>
      <c r="AG140" s="36"/>
      <c r="AH140" s="27"/>
      <c r="AI140" s="27"/>
      <c r="AJ140" s="27"/>
      <c r="AK140" s="36"/>
      <c r="AL140" s="36"/>
      <c r="AM140" s="36"/>
      <c r="AN140" s="36"/>
      <c r="AO140" s="36"/>
    </row>
    <row r="141" spans="1:41" s="1" customFormat="1" ht="45" customHeight="1" x14ac:dyDescent="0.2">
      <c r="A141" s="26">
        <v>123</v>
      </c>
      <c r="B141" s="26"/>
      <c r="C141" s="27" t="s">
        <v>335</v>
      </c>
      <c r="D141" s="27" t="s">
        <v>432</v>
      </c>
      <c r="E141" s="26" t="s">
        <v>433</v>
      </c>
      <c r="F141" s="26" t="e">
        <f t="shared" si="17"/>
        <v>#VALUE!</v>
      </c>
      <c r="G141" s="28">
        <v>1</v>
      </c>
      <c r="H141" s="29" t="e">
        <f t="shared" si="14"/>
        <v>#VALUE!</v>
      </c>
      <c r="I141" s="29" t="e">
        <f t="shared" si="15"/>
        <v>#VALUE!</v>
      </c>
      <c r="J141" s="26"/>
      <c r="K141" s="30">
        <v>32541.78</v>
      </c>
      <c r="L141" s="30">
        <f t="shared" si="16"/>
        <v>32541.78</v>
      </c>
      <c r="M141" s="27" t="s">
        <v>434</v>
      </c>
      <c r="N141" s="26" t="s">
        <v>183</v>
      </c>
      <c r="O141" s="31" t="s">
        <v>435</v>
      </c>
      <c r="P141" s="32">
        <v>38762</v>
      </c>
      <c r="Q141" s="31" t="s">
        <v>185</v>
      </c>
      <c r="R141" s="38" t="s">
        <v>434</v>
      </c>
      <c r="S141" s="32">
        <v>42795</v>
      </c>
      <c r="T141" s="32"/>
      <c r="U141" s="32"/>
      <c r="V141" s="27"/>
      <c r="W141" s="27"/>
      <c r="X141" s="33"/>
      <c r="Y141" s="33"/>
      <c r="Z141" s="27" t="s">
        <v>179</v>
      </c>
      <c r="AA141" s="34" t="s">
        <v>42</v>
      </c>
      <c r="AB141" s="35" t="s">
        <v>43</v>
      </c>
      <c r="AC141" s="36"/>
      <c r="AD141" s="27"/>
      <c r="AE141" s="27"/>
      <c r="AF141" s="27"/>
      <c r="AG141" s="36"/>
      <c r="AH141" s="27"/>
      <c r="AI141" s="27"/>
      <c r="AJ141" s="27"/>
      <c r="AK141" s="36"/>
      <c r="AL141" s="36"/>
      <c r="AM141" s="36"/>
      <c r="AN141" s="36"/>
      <c r="AO141" s="36"/>
    </row>
    <row r="142" spans="1:41" s="1" customFormat="1" ht="45" customHeight="1" x14ac:dyDescent="0.2">
      <c r="A142" s="26">
        <v>124</v>
      </c>
      <c r="B142" s="26"/>
      <c r="C142" s="27" t="s">
        <v>335</v>
      </c>
      <c r="D142" s="27" t="s">
        <v>436</v>
      </c>
      <c r="E142" s="26" t="s">
        <v>437</v>
      </c>
      <c r="F142" s="26" t="e">
        <f t="shared" si="17"/>
        <v>#VALUE!</v>
      </c>
      <c r="G142" s="28">
        <v>0.65</v>
      </c>
      <c r="H142" s="29" t="e">
        <f t="shared" si="14"/>
        <v>#VALUE!</v>
      </c>
      <c r="I142" s="29" t="e">
        <f t="shared" si="15"/>
        <v>#VALUE!</v>
      </c>
      <c r="J142" s="26"/>
      <c r="K142" s="30">
        <v>31510.28</v>
      </c>
      <c r="L142" s="30">
        <f t="shared" si="16"/>
        <v>20481.682000000001</v>
      </c>
      <c r="M142" s="27"/>
      <c r="N142" s="26" t="s">
        <v>38</v>
      </c>
      <c r="O142" s="31" t="s">
        <v>438</v>
      </c>
      <c r="P142" s="32">
        <v>37408</v>
      </c>
      <c r="Q142" s="31" t="s">
        <v>40</v>
      </c>
      <c r="R142" s="32"/>
      <c r="S142" s="32">
        <v>43888</v>
      </c>
      <c r="T142" s="32"/>
      <c r="U142" s="32"/>
      <c r="V142" s="27"/>
      <c r="W142" s="27"/>
      <c r="X142" s="33" t="s">
        <v>189</v>
      </c>
      <c r="Y142" s="33"/>
      <c r="Z142" s="27" t="s">
        <v>190</v>
      </c>
      <c r="AA142" s="34" t="s">
        <v>42</v>
      </c>
      <c r="AB142" s="35" t="s">
        <v>43</v>
      </c>
      <c r="AC142" s="36"/>
      <c r="AD142" s="27"/>
      <c r="AE142" s="27"/>
      <c r="AF142" s="27"/>
      <c r="AG142" s="36"/>
      <c r="AH142" s="27"/>
      <c r="AI142" s="27"/>
      <c r="AJ142" s="27"/>
      <c r="AK142" s="36"/>
      <c r="AL142" s="36"/>
      <c r="AM142" s="36"/>
      <c r="AN142" s="36"/>
      <c r="AO142" s="36"/>
    </row>
    <row r="143" spans="1:41" s="1" customFormat="1" ht="45" customHeight="1" x14ac:dyDescent="0.2">
      <c r="A143" s="26">
        <v>125</v>
      </c>
      <c r="B143" s="26"/>
      <c r="C143" s="27" t="s">
        <v>439</v>
      </c>
      <c r="D143" s="27" t="s">
        <v>440</v>
      </c>
      <c r="E143" s="26" t="s">
        <v>441</v>
      </c>
      <c r="F143" s="26" t="e">
        <f>DATEDIF(P143,Q143,"y") + DATEDIF(T143,U143,"y") + DATEDIF(V143,W143,"y") + SUM(AD143) &amp; " años " &amp; DATEDIF(P143,Q143,"ym") + DATEDIF(T143,U143,"ym") + DATEDIF(V143,W143,"ym") + SUM(AE143) - SUM(AI143) &amp; " meses " &amp; DATEDIF(P143,Q143,"md") + DATEDIF(T143,U143,"md") + DATEDIF(V143,W143,"md") - SUM(AJ143) &amp; " días"</f>
        <v>#VALUE!</v>
      </c>
      <c r="G143" s="28">
        <v>0.75</v>
      </c>
      <c r="H143" s="29" t="e">
        <f t="shared" si="14"/>
        <v>#VALUE!</v>
      </c>
      <c r="I143" s="29" t="e">
        <f t="shared" si="15"/>
        <v>#VALUE!</v>
      </c>
      <c r="J143" s="26"/>
      <c r="K143" s="30">
        <f t="shared" ref="K143:K149" si="19">31510.28</f>
        <v>31510.28</v>
      </c>
      <c r="L143" s="30">
        <f t="shared" si="16"/>
        <v>23632.71</v>
      </c>
      <c r="M143" s="27"/>
      <c r="N143" s="26" t="s">
        <v>38</v>
      </c>
      <c r="O143" s="31" t="s">
        <v>442</v>
      </c>
      <c r="P143" s="32">
        <v>35855</v>
      </c>
      <c r="Q143" s="31" t="s">
        <v>40</v>
      </c>
      <c r="R143" s="32"/>
      <c r="S143" s="32">
        <v>42062</v>
      </c>
      <c r="T143" s="32"/>
      <c r="U143" s="32"/>
      <c r="V143" s="27"/>
      <c r="W143" s="27"/>
      <c r="X143" s="33"/>
      <c r="Y143" s="33"/>
      <c r="Z143" s="27" t="s">
        <v>195</v>
      </c>
      <c r="AA143" s="34" t="s">
        <v>42</v>
      </c>
      <c r="AB143" s="35" t="s">
        <v>43</v>
      </c>
      <c r="AC143" s="36"/>
      <c r="AD143" s="27"/>
      <c r="AE143" s="27"/>
      <c r="AF143" s="27"/>
      <c r="AG143" s="36"/>
      <c r="AH143" s="27"/>
      <c r="AI143" s="27"/>
      <c r="AJ143" s="27"/>
      <c r="AK143" s="36"/>
      <c r="AL143" s="36"/>
      <c r="AM143" s="36"/>
      <c r="AN143" s="36"/>
      <c r="AO143" s="36"/>
    </row>
    <row r="144" spans="1:41" s="1" customFormat="1" ht="45" customHeight="1" x14ac:dyDescent="0.2">
      <c r="A144" s="26">
        <v>126</v>
      </c>
      <c r="B144" s="26"/>
      <c r="C144" s="27" t="s">
        <v>439</v>
      </c>
      <c r="D144" s="27" t="s">
        <v>443</v>
      </c>
      <c r="E144" s="26" t="s">
        <v>444</v>
      </c>
      <c r="F144" s="26" t="e">
        <f>DATEDIF(P144,Q144,"y") + DATEDIF(T144,U144,"y") + DATEDIF(V144,W144,"y") + SUM(AD144) &amp; " años " &amp; DATEDIF(P144,Q144,"ym") + DATEDIF(T144,U144,"ym") + DATEDIF(V144,W144,"ym") + SUM(AE144) - SUM(AI144) &amp; " meses " &amp; DATEDIF(P144,Q144,"md") + DATEDIF(T144,U144,"md") + DATEDIF(V144,W144,"md") - SUM(AJ144) &amp; " días"</f>
        <v>#VALUE!</v>
      </c>
      <c r="G144" s="28">
        <v>0.8</v>
      </c>
      <c r="H144" s="29" t="e">
        <f t="shared" si="14"/>
        <v>#VALUE!</v>
      </c>
      <c r="I144" s="29" t="e">
        <f t="shared" si="15"/>
        <v>#VALUE!</v>
      </c>
      <c r="J144" s="26"/>
      <c r="K144" s="30">
        <f t="shared" si="19"/>
        <v>31510.28</v>
      </c>
      <c r="L144" s="30">
        <f t="shared" si="16"/>
        <v>25208.224000000002</v>
      </c>
      <c r="M144" s="27"/>
      <c r="N144" s="26" t="s">
        <v>38</v>
      </c>
      <c r="O144" s="31" t="s">
        <v>445</v>
      </c>
      <c r="P144" s="32">
        <v>35128</v>
      </c>
      <c r="Q144" s="31" t="s">
        <v>40</v>
      </c>
      <c r="R144" s="32"/>
      <c r="S144" s="32">
        <v>42062</v>
      </c>
      <c r="T144" s="32"/>
      <c r="U144" s="32"/>
      <c r="V144" s="27"/>
      <c r="W144" s="27"/>
      <c r="X144" s="33"/>
      <c r="Y144" s="33"/>
      <c r="Z144" s="27" t="s">
        <v>195</v>
      </c>
      <c r="AA144" s="34" t="s">
        <v>42</v>
      </c>
      <c r="AB144" s="35" t="s">
        <v>43</v>
      </c>
      <c r="AC144" s="36"/>
      <c r="AD144" s="27"/>
      <c r="AE144" s="27"/>
      <c r="AF144" s="27"/>
      <c r="AG144" s="36"/>
      <c r="AH144" s="27"/>
      <c r="AI144" s="27"/>
      <c r="AJ144" s="27"/>
      <c r="AK144" s="36"/>
      <c r="AL144" s="36"/>
      <c r="AM144" s="36"/>
      <c r="AN144" s="36"/>
      <c r="AO144" s="36"/>
    </row>
    <row r="145" spans="1:41" s="1" customFormat="1" ht="45" customHeight="1" x14ac:dyDescent="0.2">
      <c r="A145" s="26">
        <v>127</v>
      </c>
      <c r="B145" s="26"/>
      <c r="C145" s="27" t="s">
        <v>439</v>
      </c>
      <c r="D145" s="27" t="s">
        <v>446</v>
      </c>
      <c r="E145" s="26" t="s">
        <v>447</v>
      </c>
      <c r="F145" s="26" t="e">
        <f>DATEDIF(P145,Q145,"y") + DATEDIF(T145,U145,"y") + DATEDIF(V145,W145,"y") + SUM(AD145) &amp; " años " &amp; DATEDIF(P145,Q145,"ym") + DATEDIF(T145,U145,"ym") + DATEDIF(V145,W145,"ym") + SUM(AE145) - SUM(AI145) &amp; " meses " &amp; DATEDIF(P145,Q145,"md") + DATEDIF(T145,U145,"md") + DATEDIF(V145,W145,"md") - SUM(AJ145) &amp; " días"</f>
        <v>#VALUE!</v>
      </c>
      <c r="G145" s="28">
        <v>0.75</v>
      </c>
      <c r="H145" s="29" t="e">
        <f t="shared" si="14"/>
        <v>#VALUE!</v>
      </c>
      <c r="I145" s="29" t="e">
        <f t="shared" si="15"/>
        <v>#VALUE!</v>
      </c>
      <c r="J145" s="26"/>
      <c r="K145" s="30">
        <f t="shared" si="19"/>
        <v>31510.28</v>
      </c>
      <c r="L145" s="30">
        <f t="shared" si="16"/>
        <v>23632.71</v>
      </c>
      <c r="M145" s="27"/>
      <c r="N145" s="26" t="s">
        <v>38</v>
      </c>
      <c r="O145" s="31" t="s">
        <v>448</v>
      </c>
      <c r="P145" s="32">
        <v>37787</v>
      </c>
      <c r="Q145" s="31" t="s">
        <v>40</v>
      </c>
      <c r="R145" s="32"/>
      <c r="S145" s="32">
        <v>43158</v>
      </c>
      <c r="T145" s="32">
        <v>34480</v>
      </c>
      <c r="U145" s="32">
        <v>36192</v>
      </c>
      <c r="V145" s="27">
        <v>37043</v>
      </c>
      <c r="W145" s="27">
        <v>37340</v>
      </c>
      <c r="X145" s="33"/>
      <c r="Y145" s="33"/>
      <c r="Z145" s="27" t="s">
        <v>106</v>
      </c>
      <c r="AA145" s="34" t="s">
        <v>42</v>
      </c>
      <c r="AB145" s="35" t="s">
        <v>43</v>
      </c>
      <c r="AC145" s="36"/>
      <c r="AD145" s="27">
        <v>2</v>
      </c>
      <c r="AE145" s="27">
        <v>1</v>
      </c>
      <c r="AF145" s="27"/>
      <c r="AG145" s="36"/>
      <c r="AH145" s="27"/>
      <c r="AI145" s="27">
        <v>24</v>
      </c>
      <c r="AJ145" s="27">
        <v>30</v>
      </c>
      <c r="AK145" s="36"/>
      <c r="AL145" s="36"/>
      <c r="AM145" s="36"/>
      <c r="AN145" s="36"/>
      <c r="AO145" s="36"/>
    </row>
    <row r="146" spans="1:41" s="1" customFormat="1" ht="45" customHeight="1" x14ac:dyDescent="0.2">
      <c r="A146" s="26">
        <v>128</v>
      </c>
      <c r="B146" s="26"/>
      <c r="C146" s="27" t="s">
        <v>439</v>
      </c>
      <c r="D146" s="27" t="s">
        <v>449</v>
      </c>
      <c r="E146" s="26" t="s">
        <v>450</v>
      </c>
      <c r="F146" s="26" t="e">
        <f>DATEDIF(P146,Q146,"y") + DATEDIF(T146,U146,"y") + DATEDIF(V146,W146,"y") + SUM(AD146) &amp; " años " &amp; DATEDIF(P146,Q146,"ym") + DATEDIF(T146,U146,"ym") + DATEDIF(V146,W146,"ym") + SUM(AE146) - SUM(AI146) &amp; " meses " &amp; DATEDIF(P146,Q146,"md") + DATEDIF(T146,U146,"md") + DATEDIF(V146,W146,"md") - SUM(AJ146) &amp; " días"</f>
        <v>#VALUE!</v>
      </c>
      <c r="G146" s="37">
        <v>0.77500000000000002</v>
      </c>
      <c r="H146" s="29" t="e">
        <f t="shared" si="14"/>
        <v>#VALUE!</v>
      </c>
      <c r="I146" s="29" t="e">
        <f t="shared" si="15"/>
        <v>#VALUE!</v>
      </c>
      <c r="J146" s="26"/>
      <c r="K146" s="30">
        <f t="shared" si="19"/>
        <v>31510.28</v>
      </c>
      <c r="L146" s="30">
        <f t="shared" si="16"/>
        <v>24420.467000000001</v>
      </c>
      <c r="M146" s="27"/>
      <c r="N146" s="26" t="s">
        <v>38</v>
      </c>
      <c r="O146" s="31" t="s">
        <v>451</v>
      </c>
      <c r="P146" s="32">
        <v>38301</v>
      </c>
      <c r="Q146" s="31" t="s">
        <v>40</v>
      </c>
      <c r="R146" s="32"/>
      <c r="S146" s="32">
        <v>43525</v>
      </c>
      <c r="T146" s="32">
        <v>30590</v>
      </c>
      <c r="U146" s="32">
        <v>33511</v>
      </c>
      <c r="V146" s="27"/>
      <c r="W146" s="27"/>
      <c r="X146" s="33"/>
      <c r="Y146" s="33"/>
      <c r="Z146" s="27" t="s">
        <v>195</v>
      </c>
      <c r="AA146" s="34" t="s">
        <v>42</v>
      </c>
      <c r="AB146" s="35" t="s">
        <v>43</v>
      </c>
      <c r="AC146" s="36"/>
      <c r="AD146" s="27">
        <v>1</v>
      </c>
      <c r="AE146" s="27">
        <v>1</v>
      </c>
      <c r="AF146" s="27"/>
      <c r="AG146" s="36"/>
      <c r="AH146" s="27"/>
      <c r="AI146" s="27">
        <v>12</v>
      </c>
      <c r="AJ146" s="27">
        <v>30</v>
      </c>
      <c r="AK146" s="36"/>
      <c r="AL146" s="36"/>
      <c r="AM146" s="36"/>
      <c r="AN146" s="36"/>
      <c r="AO146" s="36"/>
    </row>
    <row r="147" spans="1:41" s="1" customFormat="1" ht="45" customHeight="1" x14ac:dyDescent="0.2">
      <c r="A147" s="26">
        <v>129</v>
      </c>
      <c r="B147" s="26"/>
      <c r="C147" s="27" t="s">
        <v>439</v>
      </c>
      <c r="D147" s="27" t="s">
        <v>452</v>
      </c>
      <c r="E147" s="26" t="s">
        <v>453</v>
      </c>
      <c r="F147" s="26" t="e">
        <f>DATEDIF(P147,Q147,"y") + DATEDIF(T147,U147,"y") + DATEDIF(V147,W147,"y") + SUM(Z147) &amp; " años " &amp; DATEDIF(P147,Q147,"ym") + DATEDIF(T147,U147,"ym") + DATEDIF(V147,W147,"ym") + SUM(AA147) - SUM(AE147) &amp; " meses " &amp; DATEDIF(P147,Q147,"md") + DATEDIF(T147,U147,"md") + DATEDIF(V147,W147,"md") - SUM(AF147) &amp; " días"</f>
        <v>#VALUE!</v>
      </c>
      <c r="G147" s="28">
        <v>0.8</v>
      </c>
      <c r="H147" s="29" t="e">
        <f t="shared" ref="H147:H156" si="20">DATEDIF(R147,Q147,"y") &amp; " años " &amp; DATEDIF(R147,Q147,"ym") &amp; " meses " &amp; DATEDIF(R147,Q147,"md") &amp; " días"</f>
        <v>#VALUE!</v>
      </c>
      <c r="I147" s="29" t="e">
        <f t="shared" ref="I147:I156" si="21">DATEDIF(S147,Q147,"y") &amp; " años " &amp; DATEDIF(S147,Q147,"ym") &amp; " meses " &amp; DATEDIF(S147,Q147,"md") &amp; " días"</f>
        <v>#VALUE!</v>
      </c>
      <c r="J147" s="26"/>
      <c r="K147" s="30">
        <f t="shared" si="19"/>
        <v>31510.28</v>
      </c>
      <c r="L147" s="30">
        <f t="shared" ref="L147:L156" si="22">K147*G147</f>
        <v>25208.224000000002</v>
      </c>
      <c r="M147" s="27"/>
      <c r="N147" s="26" t="s">
        <v>38</v>
      </c>
      <c r="O147" s="31" t="s">
        <v>454</v>
      </c>
      <c r="P147" s="32">
        <v>37184</v>
      </c>
      <c r="Q147" s="31" t="s">
        <v>40</v>
      </c>
      <c r="R147" s="32"/>
      <c r="S147" s="32">
        <v>43525</v>
      </c>
      <c r="T147" s="32">
        <v>31291</v>
      </c>
      <c r="U147" s="32">
        <v>33239</v>
      </c>
      <c r="V147" s="27"/>
      <c r="W147" s="27"/>
      <c r="X147" s="33" t="s">
        <v>455</v>
      </c>
      <c r="Y147" s="33" t="s">
        <v>106</v>
      </c>
      <c r="Z147" s="27" t="s">
        <v>106</v>
      </c>
      <c r="AA147" s="34" t="s">
        <v>42</v>
      </c>
      <c r="AB147" s="35" t="s">
        <v>43</v>
      </c>
      <c r="AC147" s="36"/>
      <c r="AD147" s="27"/>
      <c r="AE147" s="27"/>
      <c r="AF147" s="27"/>
      <c r="AG147" s="36"/>
      <c r="AH147" s="27"/>
      <c r="AI147" s="27"/>
      <c r="AJ147" s="27"/>
      <c r="AK147" s="36"/>
      <c r="AL147" s="36"/>
      <c r="AM147" s="36"/>
      <c r="AN147" s="36"/>
      <c r="AO147" s="36"/>
    </row>
    <row r="148" spans="1:41" s="1" customFormat="1" ht="45" customHeight="1" x14ac:dyDescent="0.2">
      <c r="A148" s="26">
        <v>130</v>
      </c>
      <c r="B148" s="26"/>
      <c r="C148" s="27" t="s">
        <v>439</v>
      </c>
      <c r="D148" s="27" t="s">
        <v>456</v>
      </c>
      <c r="E148" s="26" t="s">
        <v>457</v>
      </c>
      <c r="F148" s="26" t="e">
        <f t="shared" ref="F148:F155" si="23">DATEDIF(P148,Q148,"y") + DATEDIF(T148,U148,"y") + DATEDIF(V148,W148,"y") + SUM(AD148) &amp; " años " &amp; DATEDIF(P148,Q148,"ym") + DATEDIF(T148,U148,"ym") + DATEDIF(V148,W148,"ym") + SUM(AE148) - SUM(AI148) &amp; " meses " &amp; DATEDIF(P148,Q148,"md") + DATEDIF(T148,U148,"md") + DATEDIF(V148,W148,"md") - SUM(AJ148) &amp; " días"</f>
        <v>#VALUE!</v>
      </c>
      <c r="G148" s="28">
        <v>0.65</v>
      </c>
      <c r="H148" s="29" t="e">
        <f t="shared" si="20"/>
        <v>#VALUE!</v>
      </c>
      <c r="I148" s="29" t="e">
        <f t="shared" si="21"/>
        <v>#VALUE!</v>
      </c>
      <c r="J148" s="26"/>
      <c r="K148" s="30">
        <f t="shared" si="19"/>
        <v>31510.28</v>
      </c>
      <c r="L148" s="30">
        <f t="shared" si="22"/>
        <v>20481.682000000001</v>
      </c>
      <c r="M148" s="27"/>
      <c r="N148" s="26" t="s">
        <v>38</v>
      </c>
      <c r="O148" s="31" t="s">
        <v>458</v>
      </c>
      <c r="P148" s="32">
        <v>37469</v>
      </c>
      <c r="Q148" s="31" t="s">
        <v>40</v>
      </c>
      <c r="R148" s="32"/>
      <c r="S148" s="32">
        <v>42430</v>
      </c>
      <c r="T148" s="32"/>
      <c r="U148" s="32"/>
      <c r="V148" s="27"/>
      <c r="W148" s="27"/>
      <c r="X148" s="33"/>
      <c r="Y148" s="33" t="s">
        <v>106</v>
      </c>
      <c r="Z148" s="27" t="s">
        <v>106</v>
      </c>
      <c r="AA148" s="34" t="s">
        <v>42</v>
      </c>
      <c r="AB148" s="35" t="s">
        <v>43</v>
      </c>
      <c r="AC148" s="36"/>
      <c r="AD148" s="27"/>
      <c r="AE148" s="27"/>
      <c r="AF148" s="27"/>
      <c r="AG148" s="36"/>
      <c r="AH148" s="27"/>
      <c r="AI148" s="27"/>
      <c r="AJ148" s="27"/>
      <c r="AK148" s="36"/>
      <c r="AL148" s="36"/>
      <c r="AM148" s="36"/>
      <c r="AN148" s="36"/>
      <c r="AO148" s="36"/>
    </row>
    <row r="149" spans="1:41" s="1" customFormat="1" ht="45" customHeight="1" x14ac:dyDescent="0.2">
      <c r="A149" s="26">
        <v>131</v>
      </c>
      <c r="B149" s="26"/>
      <c r="C149" s="27" t="s">
        <v>439</v>
      </c>
      <c r="D149" s="27" t="s">
        <v>459</v>
      </c>
      <c r="E149" s="26" t="s">
        <v>460</v>
      </c>
      <c r="F149" s="26" t="e">
        <f t="shared" si="23"/>
        <v>#VALUE!</v>
      </c>
      <c r="G149" s="28">
        <v>0.75</v>
      </c>
      <c r="H149" s="29" t="e">
        <f t="shared" si="20"/>
        <v>#VALUE!</v>
      </c>
      <c r="I149" s="29" t="e">
        <f t="shared" si="21"/>
        <v>#VALUE!</v>
      </c>
      <c r="J149" s="26"/>
      <c r="K149" s="30">
        <f t="shared" si="19"/>
        <v>31510.28</v>
      </c>
      <c r="L149" s="30">
        <f t="shared" si="22"/>
        <v>23632.71</v>
      </c>
      <c r="M149" s="27"/>
      <c r="N149" s="26" t="s">
        <v>38</v>
      </c>
      <c r="O149" s="31" t="s">
        <v>461</v>
      </c>
      <c r="P149" s="32">
        <v>38416</v>
      </c>
      <c r="Q149" s="31" t="s">
        <v>40</v>
      </c>
      <c r="R149" s="32"/>
      <c r="S149" s="32">
        <v>43525</v>
      </c>
      <c r="T149" s="32">
        <v>32552</v>
      </c>
      <c r="U149" s="32">
        <v>35077</v>
      </c>
      <c r="V149" s="27"/>
      <c r="W149" s="27"/>
      <c r="X149" s="33"/>
      <c r="Y149" s="33"/>
      <c r="Z149" s="27" t="s">
        <v>195</v>
      </c>
      <c r="AA149" s="34" t="s">
        <v>42</v>
      </c>
      <c r="AB149" s="35" t="s">
        <v>43</v>
      </c>
      <c r="AC149" s="36"/>
      <c r="AD149" s="27">
        <v>1</v>
      </c>
      <c r="AE149" s="27"/>
      <c r="AF149" s="27"/>
      <c r="AG149" s="36"/>
      <c r="AH149" s="27"/>
      <c r="AI149" s="27">
        <v>12</v>
      </c>
      <c r="AJ149" s="27"/>
      <c r="AK149" s="36"/>
      <c r="AL149" s="36"/>
      <c r="AM149" s="36"/>
      <c r="AN149" s="36"/>
      <c r="AO149" s="36"/>
    </row>
    <row r="150" spans="1:41" s="1" customFormat="1" ht="45" customHeight="1" x14ac:dyDescent="0.2">
      <c r="A150" s="26">
        <v>132</v>
      </c>
      <c r="B150" s="26"/>
      <c r="C150" s="27" t="s">
        <v>439</v>
      </c>
      <c r="D150" s="27" t="s">
        <v>462</v>
      </c>
      <c r="E150" s="26" t="s">
        <v>463</v>
      </c>
      <c r="F150" s="26" t="e">
        <f t="shared" si="23"/>
        <v>#VALUE!</v>
      </c>
      <c r="G150" s="28">
        <v>0.7</v>
      </c>
      <c r="H150" s="29" t="e">
        <f t="shared" si="20"/>
        <v>#VALUE!</v>
      </c>
      <c r="I150" s="29" t="e">
        <f t="shared" si="21"/>
        <v>#VALUE!</v>
      </c>
      <c r="J150" s="26"/>
      <c r="K150" s="30">
        <f>31510.27</f>
        <v>31510.27</v>
      </c>
      <c r="L150" s="30">
        <f t="shared" si="22"/>
        <v>22057.188999999998</v>
      </c>
      <c r="M150" s="27"/>
      <c r="N150" s="26" t="s">
        <v>38</v>
      </c>
      <c r="O150" s="31" t="s">
        <v>464</v>
      </c>
      <c r="P150" s="32">
        <v>36647</v>
      </c>
      <c r="Q150" s="31" t="s">
        <v>40</v>
      </c>
      <c r="R150" s="32"/>
      <c r="S150" s="32">
        <v>42430</v>
      </c>
      <c r="T150" s="32"/>
      <c r="U150" s="32"/>
      <c r="V150" s="27"/>
      <c r="W150" s="27"/>
      <c r="X150" s="33" t="s">
        <v>455</v>
      </c>
      <c r="Y150" s="33" t="s">
        <v>106</v>
      </c>
      <c r="Z150" s="27" t="s">
        <v>106</v>
      </c>
      <c r="AA150" s="34" t="s">
        <v>42</v>
      </c>
      <c r="AB150" s="35" t="s">
        <v>43</v>
      </c>
      <c r="AC150" s="36"/>
      <c r="AD150" s="27"/>
      <c r="AE150" s="27"/>
      <c r="AF150" s="27"/>
      <c r="AG150" s="36"/>
      <c r="AH150" s="27"/>
      <c r="AI150" s="27"/>
      <c r="AJ150" s="27"/>
      <c r="AK150" s="36"/>
      <c r="AL150" s="36"/>
      <c r="AM150" s="36"/>
      <c r="AN150" s="36"/>
      <c r="AO150" s="36"/>
    </row>
    <row r="151" spans="1:41" s="1" customFormat="1" ht="45" customHeight="1" x14ac:dyDescent="0.2">
      <c r="A151" s="26">
        <v>133</v>
      </c>
      <c r="B151" s="26"/>
      <c r="C151" s="27" t="s">
        <v>439</v>
      </c>
      <c r="D151" s="27" t="s">
        <v>465</v>
      </c>
      <c r="E151" s="26" t="s">
        <v>466</v>
      </c>
      <c r="F151" s="26" t="e">
        <f t="shared" si="23"/>
        <v>#VALUE!</v>
      </c>
      <c r="G151" s="28">
        <v>0.65</v>
      </c>
      <c r="H151" s="29" t="e">
        <f t="shared" si="20"/>
        <v>#VALUE!</v>
      </c>
      <c r="I151" s="29" t="e">
        <f t="shared" si="21"/>
        <v>#VALUE!</v>
      </c>
      <c r="J151" s="26"/>
      <c r="K151" s="30">
        <f>31510.28</f>
        <v>31510.28</v>
      </c>
      <c r="L151" s="30">
        <f t="shared" si="22"/>
        <v>20481.682000000001</v>
      </c>
      <c r="M151" s="27"/>
      <c r="N151" s="26" t="s">
        <v>38</v>
      </c>
      <c r="O151" s="31" t="s">
        <v>467</v>
      </c>
      <c r="P151" s="32">
        <v>38443</v>
      </c>
      <c r="Q151" s="31" t="s">
        <v>40</v>
      </c>
      <c r="R151" s="32"/>
      <c r="S151" s="32">
        <v>42430</v>
      </c>
      <c r="T151" s="32">
        <v>37305</v>
      </c>
      <c r="U151" s="32">
        <v>38443</v>
      </c>
      <c r="V151" s="27"/>
      <c r="W151" s="27"/>
      <c r="X151" s="33"/>
      <c r="Y151" s="33" t="s">
        <v>106</v>
      </c>
      <c r="Z151" s="27" t="s">
        <v>106</v>
      </c>
      <c r="AA151" s="34" t="s">
        <v>42</v>
      </c>
      <c r="AB151" s="35" t="s">
        <v>43</v>
      </c>
      <c r="AC151" s="36"/>
      <c r="AD151" s="27">
        <v>1</v>
      </c>
      <c r="AE151" s="27"/>
      <c r="AF151" s="27"/>
      <c r="AG151" s="36"/>
      <c r="AH151" s="27"/>
      <c r="AI151" s="27">
        <v>12</v>
      </c>
      <c r="AJ151" s="27"/>
      <c r="AK151" s="36"/>
      <c r="AL151" s="36"/>
      <c r="AM151" s="36"/>
      <c r="AN151" s="36"/>
      <c r="AO151" s="36"/>
    </row>
    <row r="152" spans="1:41" s="1" customFormat="1" ht="45" customHeight="1" x14ac:dyDescent="0.2">
      <c r="A152" s="26">
        <v>134</v>
      </c>
      <c r="B152" s="26"/>
      <c r="C152" s="27" t="s">
        <v>439</v>
      </c>
      <c r="D152" s="27" t="s">
        <v>468</v>
      </c>
      <c r="E152" s="26" t="s">
        <v>469</v>
      </c>
      <c r="F152" s="26" t="e">
        <f t="shared" si="23"/>
        <v>#VALUE!</v>
      </c>
      <c r="G152" s="37">
        <v>0.77500000000000002</v>
      </c>
      <c r="H152" s="29" t="e">
        <f t="shared" si="20"/>
        <v>#VALUE!</v>
      </c>
      <c r="I152" s="29" t="e">
        <f t="shared" si="21"/>
        <v>#VALUE!</v>
      </c>
      <c r="J152" s="26" t="s">
        <v>18</v>
      </c>
      <c r="K152" s="30">
        <f>31510.28</f>
        <v>31510.28</v>
      </c>
      <c r="L152" s="30">
        <f t="shared" si="22"/>
        <v>24420.467000000001</v>
      </c>
      <c r="M152" s="27"/>
      <c r="N152" s="26" t="s">
        <v>38</v>
      </c>
      <c r="O152" s="31" t="s">
        <v>470</v>
      </c>
      <c r="P152" s="32">
        <v>35400</v>
      </c>
      <c r="Q152" s="31" t="s">
        <v>40</v>
      </c>
      <c r="R152" s="32"/>
      <c r="S152" s="32">
        <v>40969</v>
      </c>
      <c r="T152" s="32"/>
      <c r="U152" s="32"/>
      <c r="V152" s="27"/>
      <c r="W152" s="27"/>
      <c r="X152" s="33"/>
      <c r="Y152" s="33"/>
      <c r="Z152" s="27" t="s">
        <v>195</v>
      </c>
      <c r="AA152" s="34" t="s">
        <v>42</v>
      </c>
      <c r="AB152" s="35" t="s">
        <v>43</v>
      </c>
      <c r="AC152" s="36"/>
      <c r="AD152" s="27"/>
      <c r="AE152" s="27"/>
      <c r="AF152" s="27"/>
      <c r="AG152" s="36"/>
      <c r="AH152" s="27"/>
      <c r="AI152" s="27"/>
      <c r="AJ152" s="27"/>
      <c r="AK152" s="36"/>
      <c r="AL152" s="36"/>
      <c r="AM152" s="36"/>
      <c r="AN152" s="36"/>
      <c r="AO152" s="36"/>
    </row>
    <row r="153" spans="1:41" s="1" customFormat="1" ht="45" customHeight="1" x14ac:dyDescent="0.2">
      <c r="A153" s="26">
        <v>135</v>
      </c>
      <c r="B153" s="26"/>
      <c r="C153" s="27" t="s">
        <v>439</v>
      </c>
      <c r="D153" s="27" t="s">
        <v>471</v>
      </c>
      <c r="E153" s="26" t="s">
        <v>472</v>
      </c>
      <c r="F153" s="26" t="e">
        <f t="shared" si="23"/>
        <v>#VALUE!</v>
      </c>
      <c r="G153" s="28">
        <v>0.7</v>
      </c>
      <c r="H153" s="29" t="e">
        <f t="shared" si="20"/>
        <v>#VALUE!</v>
      </c>
      <c r="I153" s="29" t="e">
        <f t="shared" si="21"/>
        <v>#VALUE!</v>
      </c>
      <c r="J153" s="26" t="s">
        <v>18</v>
      </c>
      <c r="K153" s="30">
        <f t="shared" ref="K153" si="24">31510.28</f>
        <v>31510.28</v>
      </c>
      <c r="L153" s="30">
        <f t="shared" si="22"/>
        <v>22057.195999999996</v>
      </c>
      <c r="M153" s="27"/>
      <c r="N153" s="26" t="s">
        <v>38</v>
      </c>
      <c r="O153" s="31" t="s">
        <v>473</v>
      </c>
      <c r="P153" s="32">
        <v>36739</v>
      </c>
      <c r="Q153" s="31" t="s">
        <v>40</v>
      </c>
      <c r="R153" s="32"/>
      <c r="S153" s="32">
        <v>40969</v>
      </c>
      <c r="T153" s="32"/>
      <c r="U153" s="32"/>
      <c r="V153" s="27"/>
      <c r="W153" s="27"/>
      <c r="X153" s="33"/>
      <c r="Y153" s="33"/>
      <c r="Z153" s="27" t="s">
        <v>106</v>
      </c>
      <c r="AA153" s="34" t="s">
        <v>42</v>
      </c>
      <c r="AB153" s="35" t="s">
        <v>43</v>
      </c>
      <c r="AC153" s="36"/>
      <c r="AD153" s="27"/>
      <c r="AE153" s="27"/>
      <c r="AF153" s="27"/>
      <c r="AG153" s="36"/>
      <c r="AH153" s="27"/>
      <c r="AI153" s="27"/>
      <c r="AJ153" s="27"/>
      <c r="AK153" s="36"/>
      <c r="AL153" s="36"/>
      <c r="AM153" s="36"/>
      <c r="AN153" s="36"/>
      <c r="AO153" s="36"/>
    </row>
    <row r="154" spans="1:41" s="1" customFormat="1" ht="45" customHeight="1" x14ac:dyDescent="0.2">
      <c r="A154" s="26">
        <v>136</v>
      </c>
      <c r="B154" s="26"/>
      <c r="C154" s="27" t="s">
        <v>439</v>
      </c>
      <c r="D154" s="27" t="s">
        <v>474</v>
      </c>
      <c r="E154" s="26" t="s">
        <v>475</v>
      </c>
      <c r="F154" s="26" t="e">
        <f t="shared" si="23"/>
        <v>#VALUE!</v>
      </c>
      <c r="G154" s="28">
        <v>0.7</v>
      </c>
      <c r="H154" s="29" t="e">
        <f t="shared" si="20"/>
        <v>#VALUE!</v>
      </c>
      <c r="I154" s="29" t="e">
        <f t="shared" si="21"/>
        <v>#VALUE!</v>
      </c>
      <c r="J154" s="26" t="s">
        <v>18</v>
      </c>
      <c r="K154" s="30">
        <f>31510.27</f>
        <v>31510.27</v>
      </c>
      <c r="L154" s="30">
        <f t="shared" si="22"/>
        <v>22057.188999999998</v>
      </c>
      <c r="M154" s="27"/>
      <c r="N154" s="26" t="s">
        <v>38</v>
      </c>
      <c r="O154" s="31" t="s">
        <v>476</v>
      </c>
      <c r="P154" s="32">
        <v>37377</v>
      </c>
      <c r="Q154" s="31" t="s">
        <v>40</v>
      </c>
      <c r="R154" s="32"/>
      <c r="S154" s="32">
        <v>40603</v>
      </c>
      <c r="T154" s="32">
        <v>26762</v>
      </c>
      <c r="U154" s="32">
        <v>27590</v>
      </c>
      <c r="V154" s="27"/>
      <c r="W154" s="27"/>
      <c r="X154" s="33"/>
      <c r="Y154" s="33"/>
      <c r="Z154" s="27" t="s">
        <v>418</v>
      </c>
      <c r="AA154" s="34" t="s">
        <v>42</v>
      </c>
      <c r="AB154" s="35" t="s">
        <v>43</v>
      </c>
      <c r="AC154" s="36"/>
      <c r="AD154" s="27">
        <v>1</v>
      </c>
      <c r="AE154" s="27"/>
      <c r="AF154" s="27"/>
      <c r="AG154" s="36"/>
      <c r="AH154" s="27"/>
      <c r="AI154" s="27">
        <v>12</v>
      </c>
      <c r="AJ154" s="27"/>
      <c r="AK154" s="36"/>
      <c r="AL154" s="36"/>
      <c r="AM154" s="36"/>
      <c r="AN154" s="36"/>
      <c r="AO154" s="36"/>
    </row>
    <row r="155" spans="1:41" s="1" customFormat="1" ht="45" customHeight="1" x14ac:dyDescent="0.2">
      <c r="A155" s="26">
        <v>137</v>
      </c>
      <c r="B155" s="26"/>
      <c r="C155" s="27" t="s">
        <v>439</v>
      </c>
      <c r="D155" s="27" t="s">
        <v>477</v>
      </c>
      <c r="E155" s="26" t="s">
        <v>478</v>
      </c>
      <c r="F155" s="26" t="e">
        <f t="shared" si="23"/>
        <v>#VALUE!</v>
      </c>
      <c r="G155" s="28">
        <v>0.8</v>
      </c>
      <c r="H155" s="29" t="e">
        <f t="shared" si="20"/>
        <v>#VALUE!</v>
      </c>
      <c r="I155" s="29" t="e">
        <f t="shared" si="21"/>
        <v>#VALUE!</v>
      </c>
      <c r="J155" s="26"/>
      <c r="K155" s="30">
        <f>31510.28</f>
        <v>31510.28</v>
      </c>
      <c r="L155" s="30">
        <f t="shared" si="22"/>
        <v>25208.224000000002</v>
      </c>
      <c r="M155" s="27"/>
      <c r="N155" s="26" t="s">
        <v>38</v>
      </c>
      <c r="O155" s="31" t="s">
        <v>479</v>
      </c>
      <c r="P155" s="32">
        <v>35309</v>
      </c>
      <c r="Q155" s="31" t="s">
        <v>40</v>
      </c>
      <c r="R155" s="32"/>
      <c r="S155" s="32">
        <v>42062</v>
      </c>
      <c r="T155" s="32"/>
      <c r="U155" s="32"/>
      <c r="V155" s="27"/>
      <c r="W155" s="27"/>
      <c r="X155" s="33"/>
      <c r="Y155" s="33"/>
      <c r="Z155" s="27" t="s">
        <v>195</v>
      </c>
      <c r="AA155" s="34" t="s">
        <v>42</v>
      </c>
      <c r="AB155" s="35" t="s">
        <v>43</v>
      </c>
      <c r="AC155" s="36"/>
      <c r="AD155" s="27"/>
      <c r="AE155" s="27"/>
      <c r="AF155" s="27"/>
      <c r="AG155" s="36"/>
      <c r="AH155" s="27"/>
      <c r="AI155" s="27"/>
      <c r="AJ155" s="27"/>
      <c r="AK155" s="36"/>
      <c r="AL155" s="36"/>
      <c r="AM155" s="36"/>
      <c r="AN155" s="36"/>
      <c r="AO155" s="36"/>
    </row>
    <row r="156" spans="1:41" s="1" customFormat="1" ht="45" customHeight="1" x14ac:dyDescent="0.2">
      <c r="A156" s="26">
        <v>138</v>
      </c>
      <c r="B156" s="26"/>
      <c r="C156" s="27" t="s">
        <v>439</v>
      </c>
      <c r="D156" s="27" t="s">
        <v>480</v>
      </c>
      <c r="E156" s="26" t="s">
        <v>481</v>
      </c>
      <c r="F156" s="26" t="e">
        <f t="shared" ref="F156" si="25">DATEDIF(P156,Q156,"y") + DATEDIF(T156,U156,"y") + DATEDIF(V156,W156,"y") + SUM(AD156) &amp; " años " &amp; DATEDIF(P156,Q156,"ym") + DATEDIF(T156,U156,"ym") + DATEDIF(V156,W156,"ym") + SUM(AE156) - SUM(AI156) &amp; " meses " &amp; DATEDIF(P156,Q156,"md") + DATEDIF(T156,U156,"md") + DATEDIF(V156,W156,"md") - SUM(AJ156) &amp; " días"</f>
        <v>#VALUE!</v>
      </c>
      <c r="G156" s="28">
        <v>0.65</v>
      </c>
      <c r="H156" s="29" t="e">
        <f t="shared" si="20"/>
        <v>#VALUE!</v>
      </c>
      <c r="I156" s="29" t="e">
        <f t="shared" si="21"/>
        <v>#VALUE!</v>
      </c>
      <c r="J156" s="26" t="s">
        <v>18</v>
      </c>
      <c r="K156" s="30">
        <f>31510.28</f>
        <v>31510.28</v>
      </c>
      <c r="L156" s="30">
        <f t="shared" si="22"/>
        <v>20481.682000000001</v>
      </c>
      <c r="M156" s="27"/>
      <c r="N156" s="26" t="s">
        <v>38</v>
      </c>
      <c r="O156" s="31" t="s">
        <v>482</v>
      </c>
      <c r="P156" s="32">
        <v>37408</v>
      </c>
      <c r="Q156" s="31" t="s">
        <v>40</v>
      </c>
      <c r="R156" s="32"/>
      <c r="S156" s="32">
        <v>40969</v>
      </c>
      <c r="T156" s="32"/>
      <c r="U156" s="32"/>
      <c r="V156" s="27"/>
      <c r="W156" s="27"/>
      <c r="X156" s="33" t="s">
        <v>189</v>
      </c>
      <c r="Y156" s="33"/>
      <c r="Z156" s="27" t="s">
        <v>190</v>
      </c>
      <c r="AA156" s="34" t="s">
        <v>42</v>
      </c>
      <c r="AB156" s="35" t="s">
        <v>43</v>
      </c>
      <c r="AC156" s="36"/>
      <c r="AD156" s="27"/>
      <c r="AE156" s="27"/>
      <c r="AF156" s="27"/>
      <c r="AG156" s="36"/>
      <c r="AH156" s="27"/>
      <c r="AI156" s="27"/>
      <c r="AJ156" s="27"/>
      <c r="AK156" s="36"/>
      <c r="AL156" s="36"/>
      <c r="AM156" s="36"/>
      <c r="AN156" s="36"/>
      <c r="AO156" s="36"/>
    </row>
    <row r="157" spans="1:41" s="1" customFormat="1" ht="45" customHeight="1" x14ac:dyDescent="0.2">
      <c r="A157" s="26">
        <v>139</v>
      </c>
      <c r="B157" s="26"/>
      <c r="C157" s="27" t="s">
        <v>483</v>
      </c>
      <c r="D157" s="27" t="s">
        <v>484</v>
      </c>
      <c r="E157" s="26" t="s">
        <v>485</v>
      </c>
      <c r="F157" s="26" t="e">
        <f>DATEDIF(P157,Q157,"y") + DATEDIF(T157,U157,"y") + DATEDIF(V157,W157,"y") + SUM(AD157) &amp; " años " &amp; DATEDIF(P157,Q157,"ym") + DATEDIF(T157,U157,"ym") + DATEDIF(V157,W157,"ym") + SUM(AE157) - SUM(AI157) &amp; " meses " &amp; DATEDIF(P157,Q157,"md") + DATEDIF(T157,U157,"md") + DATEDIF(V157,W157,"md") - SUM(AJ157) &amp; " días"</f>
        <v>#VALUE!</v>
      </c>
      <c r="G157" s="28">
        <v>0.75</v>
      </c>
      <c r="H157" s="29" t="e">
        <f>DATEDIF(R157,Q157,"y") &amp; " años " &amp; DATEDIF(R157,Q157,"ym") &amp; " meses " &amp; DATEDIF(R157,Q157,"md") &amp; " días"</f>
        <v>#VALUE!</v>
      </c>
      <c r="I157" s="29" t="e">
        <f>DATEDIF(S157,Q157,"y") &amp; " años " &amp; DATEDIF(S157,Q157,"ym") &amp; " meses " &amp; DATEDIF(S157,Q157,"md") &amp; " días"</f>
        <v>#VALUE!</v>
      </c>
      <c r="J157" s="26"/>
      <c r="K157" s="30">
        <f>30394.94</f>
        <v>30394.94</v>
      </c>
      <c r="L157" s="30">
        <f>K157*G157</f>
        <v>22796.204999999998</v>
      </c>
      <c r="M157" s="27"/>
      <c r="N157" s="26" t="s">
        <v>38</v>
      </c>
      <c r="O157" s="31" t="s">
        <v>486</v>
      </c>
      <c r="P157" s="32">
        <v>41000</v>
      </c>
      <c r="Q157" s="31" t="s">
        <v>40</v>
      </c>
      <c r="R157" s="32"/>
      <c r="S157" s="32">
        <v>42795</v>
      </c>
      <c r="T157" s="32">
        <v>35735</v>
      </c>
      <c r="U157" s="32">
        <v>41000</v>
      </c>
      <c r="V157" s="27"/>
      <c r="W157" s="27"/>
      <c r="X157" s="33"/>
      <c r="Y157" s="33"/>
      <c r="Z157" s="27" t="s">
        <v>217</v>
      </c>
      <c r="AA157" s="34" t="s">
        <v>42</v>
      </c>
      <c r="AB157" s="35" t="s">
        <v>43</v>
      </c>
      <c r="AC157" s="36"/>
      <c r="AD157" s="27">
        <v>1</v>
      </c>
      <c r="AE157" s="27"/>
      <c r="AF157" s="27"/>
      <c r="AG157" s="36"/>
      <c r="AH157" s="27"/>
      <c r="AI157" s="27">
        <v>12</v>
      </c>
      <c r="AJ157" s="27"/>
      <c r="AK157" s="36"/>
      <c r="AL157" s="36"/>
      <c r="AM157" s="36"/>
      <c r="AN157" s="36"/>
      <c r="AO157" s="36"/>
    </row>
    <row r="158" spans="1:41" s="1" customFormat="1" ht="45" customHeight="1" x14ac:dyDescent="0.2">
      <c r="A158" s="26">
        <v>140</v>
      </c>
      <c r="B158" s="26"/>
      <c r="C158" s="27" t="s">
        <v>483</v>
      </c>
      <c r="D158" s="27" t="s">
        <v>487</v>
      </c>
      <c r="E158" s="26" t="s">
        <v>488</v>
      </c>
      <c r="F158" s="26" t="e">
        <f>DATEDIF(P158,Q158,"y") + DATEDIF(T158,U158,"y") + DATEDIF(V158,W158,"y") + SUM(AD158) &amp; " años " &amp; DATEDIF(P158,Q158,"ym") + DATEDIF(T158,U158,"ym") + DATEDIF(V158,W158,"ym") + SUM(AE158) - SUM(AI158) &amp; " meses " &amp; DATEDIF(P158,Q158,"md") + DATEDIF(T158,U158,"md") + DATEDIF(V158,W158,"md") - SUM(AJ158) &amp; " días"</f>
        <v>#VALUE!</v>
      </c>
      <c r="G158" s="37">
        <v>0.72499999999999998</v>
      </c>
      <c r="H158" s="29" t="e">
        <f>DATEDIF(R158,Q158,"y") &amp; " años " &amp; DATEDIF(R158,Q158,"ym") &amp; " meses " &amp; DATEDIF(R158,Q158,"md") &amp; " días"</f>
        <v>#VALUE!</v>
      </c>
      <c r="I158" s="29" t="e">
        <f>DATEDIF(S158,Q158,"y") &amp; " años " &amp; DATEDIF(S158,Q158,"ym") &amp; " meses " &amp; DATEDIF(S158,Q158,"md") &amp; " días"</f>
        <v>#VALUE!</v>
      </c>
      <c r="J158" s="26" t="s">
        <v>18</v>
      </c>
      <c r="K158" s="30">
        <f>30394.94</f>
        <v>30394.94</v>
      </c>
      <c r="L158" s="30">
        <f>K158*G158</f>
        <v>22036.331499999997</v>
      </c>
      <c r="M158" s="27"/>
      <c r="N158" s="26" t="s">
        <v>38</v>
      </c>
      <c r="O158" s="31" t="s">
        <v>489</v>
      </c>
      <c r="P158" s="32">
        <v>37438</v>
      </c>
      <c r="Q158" s="31" t="s">
        <v>40</v>
      </c>
      <c r="R158" s="32"/>
      <c r="S158" s="32">
        <v>40603</v>
      </c>
      <c r="T158" s="32">
        <v>34851</v>
      </c>
      <c r="U158" s="32">
        <v>36075</v>
      </c>
      <c r="V158" s="27"/>
      <c r="W158" s="27"/>
      <c r="X158" s="33"/>
      <c r="Y158" s="33"/>
      <c r="Z158" s="27" t="s">
        <v>217</v>
      </c>
      <c r="AA158" s="34" t="s">
        <v>42</v>
      </c>
      <c r="AB158" s="35" t="s">
        <v>43</v>
      </c>
      <c r="AC158" s="36"/>
      <c r="AD158" s="27">
        <v>1</v>
      </c>
      <c r="AE158" s="27"/>
      <c r="AF158" s="27"/>
      <c r="AG158" s="36"/>
      <c r="AH158" s="27"/>
      <c r="AI158" s="27">
        <v>12</v>
      </c>
      <c r="AJ158" s="27"/>
      <c r="AK158" s="36"/>
      <c r="AL158" s="36"/>
      <c r="AM158" s="36"/>
      <c r="AN158" s="36"/>
      <c r="AO158" s="36"/>
    </row>
    <row r="159" spans="1:41" s="1" customFormat="1" ht="45" customHeight="1" x14ac:dyDescent="0.2">
      <c r="A159" s="26">
        <v>141</v>
      </c>
      <c r="B159" s="26"/>
      <c r="C159" s="27" t="s">
        <v>483</v>
      </c>
      <c r="D159" s="27" t="s">
        <v>490</v>
      </c>
      <c r="E159" s="26" t="s">
        <v>491</v>
      </c>
      <c r="F159" s="26" t="e">
        <f>DATEDIF(P159,Q159,"y") + DATEDIF(T159,U159,"y") + DATEDIF(V159,W159,"y") + SUM(AD159) &amp; " años " &amp; DATEDIF(P159,Q159,"ym") + DATEDIF(T159,U159,"ym") + DATEDIF(V159,W159,"ym") + SUM(AE159) - SUM(AI159) &amp; " meses " &amp; DATEDIF(P159,Q159,"md") + DATEDIF(T159,U159,"md") + DATEDIF(V159,W159,"md") - SUM(AJ159) &amp; " días"</f>
        <v>#VALUE!</v>
      </c>
      <c r="G159" s="37">
        <v>1</v>
      </c>
      <c r="H159" s="29" t="e">
        <f>DATEDIF(R159,Q159,"y") &amp; " años " &amp; DATEDIF(R159,Q159,"ym") &amp; " meses " &amp; DATEDIF(R159,Q159,"md") &amp; " días"</f>
        <v>#VALUE!</v>
      </c>
      <c r="I159" s="29" t="e">
        <f>DATEDIF(S159,Q159,"y") &amp; " años " &amp; DATEDIF(S159,Q159,"ym") &amp; " meses " &amp; DATEDIF(S159,Q159,"md") &amp; " días"</f>
        <v>#VALUE!</v>
      </c>
      <c r="J159" s="26"/>
      <c r="K159" s="30">
        <f>30394.94</f>
        <v>30394.94</v>
      </c>
      <c r="L159" s="30">
        <f>K159*G159</f>
        <v>30394.94</v>
      </c>
      <c r="M159" s="27" t="s">
        <v>492</v>
      </c>
      <c r="N159" s="26" t="s">
        <v>183</v>
      </c>
      <c r="O159" s="31" t="s">
        <v>493</v>
      </c>
      <c r="P159" s="32">
        <v>38814</v>
      </c>
      <c r="Q159" s="31" t="s">
        <v>185</v>
      </c>
      <c r="R159" s="27" t="s">
        <v>492</v>
      </c>
      <c r="S159" s="32">
        <v>42430</v>
      </c>
      <c r="T159" s="32"/>
      <c r="U159" s="32"/>
      <c r="V159" s="27"/>
      <c r="W159" s="27"/>
      <c r="X159" s="33" t="s">
        <v>189</v>
      </c>
      <c r="Y159" s="33"/>
      <c r="Z159" s="27" t="s">
        <v>179</v>
      </c>
      <c r="AA159" s="34" t="s">
        <v>42</v>
      </c>
      <c r="AB159" s="35" t="s">
        <v>43</v>
      </c>
      <c r="AC159" s="36"/>
      <c r="AD159" s="27"/>
      <c r="AE159" s="27"/>
      <c r="AF159" s="27"/>
      <c r="AG159" s="36"/>
      <c r="AH159" s="27"/>
      <c r="AI159" s="27"/>
      <c r="AJ159" s="27"/>
      <c r="AK159" s="36"/>
      <c r="AL159" s="36"/>
      <c r="AM159" s="36"/>
      <c r="AN159" s="36"/>
      <c r="AO159" s="36"/>
    </row>
    <row r="160" spans="1:41" s="1" customFormat="1" ht="45" customHeight="1" x14ac:dyDescent="0.2">
      <c r="A160" s="26">
        <v>142</v>
      </c>
      <c r="B160" s="26"/>
      <c r="C160" s="27" t="s">
        <v>494</v>
      </c>
      <c r="D160" s="27" t="s">
        <v>495</v>
      </c>
      <c r="E160" s="26" t="s">
        <v>496</v>
      </c>
      <c r="F160" s="26" t="e">
        <f>DATEDIF(P160,Q160,"y") + DATEDIF(T160,U160,"y") + DATEDIF(V160,W160,"y") + SUM(AD160) &amp; " años " &amp; DATEDIF(P160,Q160,"ym") + DATEDIF(T160,U160,"ym") + DATEDIF(V160,W160,"ym") + SUM(AE160) - SUM(AI160) &amp; " meses " &amp; DATEDIF(P160,Q160,"md") + DATEDIF(T160,U160,"md") + DATEDIF(V160,W160,"md") - SUM(AJ160) &amp; " días"</f>
        <v>#VALUE!</v>
      </c>
      <c r="G160" s="28">
        <v>0.91</v>
      </c>
      <c r="H160" s="29" t="e">
        <f>DATEDIF(R160,Q160,"y") &amp; " años " &amp; DATEDIF(R160,Q160,"ym") &amp; " meses " &amp; DATEDIF(R160,Q160,"md") &amp; " días"</f>
        <v>#VALUE!</v>
      </c>
      <c r="I160" s="29"/>
      <c r="J160" s="26"/>
      <c r="K160" s="30">
        <v>14702.21</v>
      </c>
      <c r="L160" s="30">
        <f>K160*G160</f>
        <v>13379.0111</v>
      </c>
      <c r="M160" s="27"/>
      <c r="N160" s="26" t="s">
        <v>497</v>
      </c>
      <c r="O160" s="31" t="s">
        <v>498</v>
      </c>
      <c r="P160" s="32">
        <v>37663</v>
      </c>
      <c r="Q160" s="31" t="s">
        <v>40</v>
      </c>
      <c r="R160" s="32"/>
      <c r="S160" s="32"/>
      <c r="T160" s="32">
        <v>31469</v>
      </c>
      <c r="U160" s="32">
        <v>33854</v>
      </c>
      <c r="V160" s="27">
        <v>35217</v>
      </c>
      <c r="W160" s="27">
        <v>36704</v>
      </c>
      <c r="X160" s="33"/>
      <c r="Y160" s="33"/>
      <c r="Z160" s="27" t="s">
        <v>217</v>
      </c>
      <c r="AA160" s="34" t="s">
        <v>42</v>
      </c>
      <c r="AB160" s="35" t="s">
        <v>43</v>
      </c>
      <c r="AC160" s="36"/>
      <c r="AD160" s="27"/>
      <c r="AE160" s="27">
        <v>1</v>
      </c>
      <c r="AF160" s="27"/>
      <c r="AG160" s="36"/>
      <c r="AH160" s="27"/>
      <c r="AI160" s="27"/>
      <c r="AJ160" s="27">
        <v>30</v>
      </c>
      <c r="AK160" s="36"/>
      <c r="AL160" s="36"/>
      <c r="AM160" s="36"/>
      <c r="AN160" s="36"/>
      <c r="AO160" s="36"/>
    </row>
    <row r="161" spans="1:41" s="1" customFormat="1" ht="45" customHeight="1" x14ac:dyDescent="0.2">
      <c r="A161" s="26">
        <v>143</v>
      </c>
      <c r="B161" s="26"/>
      <c r="C161" s="27" t="s">
        <v>494</v>
      </c>
      <c r="D161" s="27" t="s">
        <v>499</v>
      </c>
      <c r="E161" s="26" t="s">
        <v>500</v>
      </c>
      <c r="F161" s="26" t="e">
        <f>DATEDIF(P161,Q161,"y") + DATEDIF(T161,U161,"y") + DATEDIF(V161,W161,"y") + SUM(AD161) &amp; " años " &amp; DATEDIF(P161,Q161,"ym") + DATEDIF(T161,U161,"ym") + DATEDIF(V161,W161,"ym") + SUM(AE161) - SUM(AI161) &amp; " meses " &amp; DATEDIF(P161,Q161,"md") + DATEDIF(T161,U161,"md") + DATEDIF(V161,W161,"md") - SUM(AJ161) &amp; " días"</f>
        <v>#VALUE!</v>
      </c>
      <c r="G161" s="37">
        <v>0.625</v>
      </c>
      <c r="H161" s="29" t="e">
        <f>DATEDIF(R161,Q161,"y") &amp; " años " &amp; DATEDIF(R161,Q161,"ym") &amp; " meses " &amp; DATEDIF(R161,Q161,"md") &amp; " días"</f>
        <v>#VALUE!</v>
      </c>
      <c r="I161" s="29"/>
      <c r="J161" s="26"/>
      <c r="K161" s="30">
        <v>12500</v>
      </c>
      <c r="L161" s="30">
        <v>10000</v>
      </c>
      <c r="M161" s="27"/>
      <c r="N161" s="26" t="s">
        <v>497</v>
      </c>
      <c r="O161" s="31" t="s">
        <v>501</v>
      </c>
      <c r="P161" s="32">
        <v>37532</v>
      </c>
      <c r="Q161" s="31" t="s">
        <v>40</v>
      </c>
      <c r="R161" s="32"/>
      <c r="S161" s="32"/>
      <c r="T161" s="32"/>
      <c r="U161" s="32"/>
      <c r="V161" s="27"/>
      <c r="W161" s="27"/>
      <c r="X161" s="33"/>
      <c r="Y161" s="33" t="s">
        <v>106</v>
      </c>
      <c r="Z161" s="27" t="s">
        <v>289</v>
      </c>
      <c r="AA161" s="34" t="s">
        <v>42</v>
      </c>
      <c r="AB161" s="35" t="s">
        <v>43</v>
      </c>
      <c r="AC161" s="36"/>
      <c r="AD161" s="27"/>
      <c r="AE161" s="27"/>
      <c r="AF161" s="27"/>
      <c r="AG161" s="36"/>
      <c r="AH161" s="27"/>
      <c r="AI161" s="27"/>
      <c r="AJ161" s="27"/>
      <c r="AK161" s="36"/>
      <c r="AL161" s="36"/>
      <c r="AM161" s="36"/>
      <c r="AN161" s="36"/>
      <c r="AO161" s="36"/>
    </row>
    <row r="162" spans="1:41" s="10" customForma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Q162" s="21"/>
      <c r="R162" s="21"/>
    </row>
    <row r="163" spans="1:41" s="9" customFormat="1" ht="15" hidden="1" customHeight="1" x14ac:dyDescent="0.25">
      <c r="A163" s="106" t="s">
        <v>502</v>
      </c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8"/>
      <c r="O163" s="41"/>
      <c r="P163" s="42"/>
      <c r="Q163" s="42"/>
      <c r="R163" s="42"/>
      <c r="S163" s="8"/>
      <c r="T163" s="8"/>
      <c r="Z163" s="10"/>
      <c r="AA163" s="10"/>
      <c r="AB163" s="10"/>
      <c r="AD163" s="11"/>
      <c r="AG163" s="12"/>
      <c r="AH163" s="109" t="s">
        <v>7</v>
      </c>
      <c r="AI163" s="110"/>
      <c r="AJ163" s="111"/>
      <c r="AL163" s="109" t="s">
        <v>8</v>
      </c>
      <c r="AM163" s="110"/>
      <c r="AN163" s="111"/>
    </row>
    <row r="164" spans="1:41" s="46" customFormat="1" ht="42.75" hidden="1" customHeight="1" x14ac:dyDescent="0.25">
      <c r="A164" s="13" t="s">
        <v>9</v>
      </c>
      <c r="B164" s="13" t="s">
        <v>10</v>
      </c>
      <c r="C164" s="14" t="s">
        <v>11</v>
      </c>
      <c r="D164" s="14" t="s">
        <v>12</v>
      </c>
      <c r="E164" s="13" t="s">
        <v>13</v>
      </c>
      <c r="F164" s="15" t="s">
        <v>14</v>
      </c>
      <c r="G164" s="15" t="s">
        <v>15</v>
      </c>
      <c r="H164" s="14" t="s">
        <v>16</v>
      </c>
      <c r="I164" s="16" t="s">
        <v>17</v>
      </c>
      <c r="J164" s="96" t="s">
        <v>503</v>
      </c>
      <c r="K164" s="97"/>
      <c r="L164" s="14"/>
      <c r="M164" s="18" t="s">
        <v>20</v>
      </c>
      <c r="N164" s="18" t="s">
        <v>504</v>
      </c>
      <c r="O164" s="18"/>
      <c r="P164" s="18"/>
      <c r="Q164" s="18"/>
      <c r="R164" s="18"/>
      <c r="S164" s="18" t="s">
        <v>25</v>
      </c>
      <c r="T164" s="18" t="s">
        <v>26</v>
      </c>
      <c r="U164" s="18" t="s">
        <v>27</v>
      </c>
      <c r="V164" s="18" t="s">
        <v>18</v>
      </c>
      <c r="W164" s="18" t="s">
        <v>25</v>
      </c>
      <c r="X164" s="18" t="s">
        <v>26</v>
      </c>
      <c r="Y164" s="18" t="s">
        <v>25</v>
      </c>
      <c r="Z164" s="18" t="s">
        <v>26</v>
      </c>
      <c r="AA164" s="10"/>
      <c r="AB164" s="10"/>
      <c r="AC164" s="43"/>
      <c r="AD164" s="44" t="s">
        <v>28</v>
      </c>
      <c r="AE164" s="44" t="s">
        <v>29</v>
      </c>
      <c r="AF164" s="44" t="s">
        <v>30</v>
      </c>
      <c r="AG164" s="12"/>
      <c r="AH164" s="45" t="s">
        <v>31</v>
      </c>
      <c r="AI164" s="45" t="s">
        <v>32</v>
      </c>
      <c r="AJ164" s="45" t="s">
        <v>33</v>
      </c>
      <c r="AK164" s="12"/>
      <c r="AL164" s="45" t="s">
        <v>31</v>
      </c>
      <c r="AM164" s="45" t="s">
        <v>32</v>
      </c>
      <c r="AN164" s="45" t="s">
        <v>34</v>
      </c>
    </row>
    <row r="165" spans="1:41" s="12" customFormat="1" ht="15" hidden="1" customHeight="1" x14ac:dyDescent="0.25">
      <c r="A165" s="47">
        <v>0</v>
      </c>
      <c r="B165" s="47"/>
      <c r="C165" s="48"/>
      <c r="D165" s="49"/>
      <c r="E165" s="50"/>
      <c r="F165" s="47"/>
      <c r="G165" s="51"/>
      <c r="H165" s="47"/>
      <c r="I165" s="47"/>
      <c r="J165" s="98"/>
      <c r="K165" s="98"/>
      <c r="L165" s="52"/>
      <c r="M165" s="52"/>
      <c r="N165" s="52"/>
      <c r="O165" s="52"/>
      <c r="P165" s="52"/>
      <c r="Q165" s="52"/>
      <c r="R165" s="52"/>
      <c r="S165" s="53"/>
      <c r="T165" s="53"/>
      <c r="U165" s="53"/>
      <c r="V165" s="53"/>
      <c r="W165" s="53"/>
      <c r="X165" s="53"/>
      <c r="Y165" s="53"/>
      <c r="Z165" s="53"/>
      <c r="AA165" s="10"/>
      <c r="AB165" s="10"/>
      <c r="AC165" s="54"/>
      <c r="AD165" s="55"/>
      <c r="AE165" s="56"/>
      <c r="AF165" s="57"/>
      <c r="AH165" s="55"/>
      <c r="AI165" s="55"/>
      <c r="AJ165" s="55"/>
      <c r="AL165" s="55"/>
      <c r="AM165" s="55"/>
      <c r="AN165" s="55"/>
    </row>
    <row r="166" spans="1:41" s="66" customFormat="1" ht="15" hidden="1" customHeight="1" x14ac:dyDescent="0.25">
      <c r="A166" s="103" t="s">
        <v>505</v>
      </c>
      <c r="B166" s="104"/>
      <c r="C166" s="104"/>
      <c r="D166" s="104"/>
      <c r="E166" s="104"/>
      <c r="F166" s="104"/>
      <c r="G166" s="105"/>
      <c r="H166" s="58">
        <f>A165</f>
        <v>0</v>
      </c>
      <c r="I166" s="103" t="s">
        <v>506</v>
      </c>
      <c r="J166" s="104"/>
      <c r="K166" s="104"/>
      <c r="L166" s="105"/>
      <c r="M166" s="59">
        <f>SUM(M165)</f>
        <v>0</v>
      </c>
      <c r="N166" s="60"/>
      <c r="O166" s="60"/>
      <c r="P166" s="60"/>
      <c r="Q166" s="61"/>
      <c r="R166" s="61"/>
      <c r="S166" s="62"/>
      <c r="T166" s="62"/>
      <c r="U166" s="63"/>
      <c r="V166" s="64"/>
      <c r="W166" s="64"/>
      <c r="X166" s="64"/>
      <c r="Y166" s="64"/>
      <c r="Z166" s="64"/>
      <c r="AA166" s="21"/>
      <c r="AB166" s="21"/>
      <c r="AC166" s="64"/>
      <c r="AD166" s="65"/>
      <c r="AE166" s="64"/>
      <c r="AF166" s="64"/>
      <c r="AG166" s="23"/>
    </row>
    <row r="167" spans="1:41" hidden="1" x14ac:dyDescent="0.25"/>
    <row r="168" spans="1:41" s="9" customFormat="1" x14ac:dyDescent="0.25">
      <c r="A168" s="101" t="s">
        <v>502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7"/>
      <c r="L168" s="7"/>
      <c r="M168" s="7"/>
      <c r="N168" s="7"/>
      <c r="O168" s="7"/>
      <c r="P168" s="7"/>
      <c r="Q168" s="7"/>
      <c r="R168" s="7"/>
      <c r="S168" s="8"/>
      <c r="T168" s="8"/>
      <c r="Z168" s="10"/>
      <c r="AA168" s="10"/>
      <c r="AB168" s="10"/>
      <c r="AD168" s="11"/>
      <c r="AG168" s="12"/>
      <c r="AH168" s="102" t="s">
        <v>7</v>
      </c>
      <c r="AI168" s="102"/>
      <c r="AJ168" s="102"/>
      <c r="AL168" s="102" t="s">
        <v>8</v>
      </c>
      <c r="AM168" s="102"/>
      <c r="AN168" s="102"/>
    </row>
    <row r="169" spans="1:41" s="25" customFormat="1" ht="30" customHeight="1" x14ac:dyDescent="0.25">
      <c r="A169" s="13" t="s">
        <v>9</v>
      </c>
      <c r="B169" s="13" t="s">
        <v>10</v>
      </c>
      <c r="C169" s="14" t="s">
        <v>11</v>
      </c>
      <c r="D169" s="14" t="s">
        <v>12</v>
      </c>
      <c r="E169" s="13" t="s">
        <v>13</v>
      </c>
      <c r="F169" s="15" t="s">
        <v>14</v>
      </c>
      <c r="G169" s="15" t="s">
        <v>15</v>
      </c>
      <c r="H169" s="14" t="s">
        <v>16</v>
      </c>
      <c r="I169" s="16" t="s">
        <v>17</v>
      </c>
      <c r="J169" s="96" t="s">
        <v>18</v>
      </c>
      <c r="K169" s="97"/>
      <c r="L169" s="17" t="s">
        <v>19</v>
      </c>
      <c r="M169" s="18" t="s">
        <v>20</v>
      </c>
      <c r="N169" s="18" t="s">
        <v>21</v>
      </c>
      <c r="O169" s="18" t="s">
        <v>22</v>
      </c>
      <c r="P169" s="18" t="s">
        <v>22</v>
      </c>
      <c r="Q169" s="18" t="s">
        <v>23</v>
      </c>
      <c r="R169" s="18" t="s">
        <v>24</v>
      </c>
      <c r="S169" s="19" t="s">
        <v>25</v>
      </c>
      <c r="T169" s="19" t="s">
        <v>26</v>
      </c>
      <c r="U169" s="20" t="s">
        <v>27</v>
      </c>
      <c r="V169" s="14" t="s">
        <v>18</v>
      </c>
      <c r="W169" s="19" t="s">
        <v>25</v>
      </c>
      <c r="X169" s="19" t="s">
        <v>26</v>
      </c>
      <c r="Y169" s="19" t="s">
        <v>25</v>
      </c>
      <c r="Z169" s="19" t="s">
        <v>26</v>
      </c>
      <c r="AA169" s="21"/>
      <c r="AB169" s="21"/>
      <c r="AC169" s="22"/>
      <c r="AD169" s="19" t="s">
        <v>28</v>
      </c>
      <c r="AE169" s="19" t="s">
        <v>29</v>
      </c>
      <c r="AF169" s="19" t="s">
        <v>30</v>
      </c>
      <c r="AG169" s="23"/>
      <c r="AH169" s="24" t="s">
        <v>31</v>
      </c>
      <c r="AI169" s="24" t="s">
        <v>32</v>
      </c>
      <c r="AJ169" s="24" t="s">
        <v>33</v>
      </c>
      <c r="AK169" s="23"/>
      <c r="AL169" s="24" t="s">
        <v>31</v>
      </c>
      <c r="AM169" s="24" t="s">
        <v>32</v>
      </c>
      <c r="AN169" s="24" t="s">
        <v>34</v>
      </c>
    </row>
    <row r="170" spans="1:41" s="1" customFormat="1" ht="45" customHeight="1" x14ac:dyDescent="0.2">
      <c r="A170" s="26">
        <v>1</v>
      </c>
      <c r="B170" s="26"/>
      <c r="C170" s="27" t="s">
        <v>507</v>
      </c>
      <c r="D170" s="27" t="s">
        <v>508</v>
      </c>
      <c r="E170" s="26" t="s">
        <v>509</v>
      </c>
      <c r="F170" s="26" t="e">
        <f>DATEDIF(P170,Q170,"y") + DATEDIF(T170,U170,"y") + DATEDIF(V170,W170,"y") + SUM(AD170) &amp; " años " &amp; DATEDIF(P170,Q170,"ym") + DATEDIF(T170,U170,"ym") + DATEDIF(V170,W170,"ym") + SUM(AE170) - SUM(AI170) &amp; " meses " &amp; DATEDIF(P170,Q170,"md") + DATEDIF(T170,U170,"md") + DATEDIF(V170,W170,"md") - SUM(AJ170) &amp; " días"</f>
        <v>#VALUE!</v>
      </c>
      <c r="G170" s="28">
        <v>1</v>
      </c>
      <c r="H170" s="29" t="e">
        <f t="shared" ref="H170:H233" si="26">DATEDIF(R170,Q170,"y") &amp; " años " &amp; DATEDIF(R170,Q170,"ym") &amp; " meses " &amp; DATEDIF(R170,Q170,"md") &amp; " días"</f>
        <v>#VALUE!</v>
      </c>
      <c r="I170" s="29" t="e">
        <f t="shared" ref="I170:I226" si="27">DATEDIF(S170,Q170,"y") &amp; " años " &amp; DATEDIF(S170,Q170,"ym") &amp; " meses " &amp; DATEDIF(S170,Q170,"md") &amp; " días"</f>
        <v>#VALUE!</v>
      </c>
      <c r="J170" s="26"/>
      <c r="K170" s="30">
        <v>225000</v>
      </c>
      <c r="L170" s="30">
        <f t="shared" ref="L170:L226" si="28">K170*G170</f>
        <v>225000</v>
      </c>
      <c r="M170" s="27"/>
      <c r="N170" s="26" t="s">
        <v>38</v>
      </c>
      <c r="O170" s="31" t="s">
        <v>510</v>
      </c>
      <c r="P170" s="32">
        <v>39311</v>
      </c>
      <c r="Q170" s="31" t="s">
        <v>53</v>
      </c>
      <c r="R170" s="32"/>
      <c r="S170" s="32">
        <v>44789</v>
      </c>
      <c r="T170" s="32">
        <v>29495</v>
      </c>
      <c r="U170" s="32">
        <v>38218</v>
      </c>
      <c r="V170" s="27"/>
      <c r="W170" s="27"/>
      <c r="X170" s="33"/>
      <c r="Y170" s="33"/>
      <c r="Z170" s="27" t="s">
        <v>428</v>
      </c>
      <c r="AA170" s="34" t="s">
        <v>42</v>
      </c>
      <c r="AB170" s="35" t="s">
        <v>43</v>
      </c>
      <c r="AC170" s="36"/>
      <c r="AD170" s="27">
        <v>1</v>
      </c>
      <c r="AE170" s="27">
        <v>1</v>
      </c>
      <c r="AF170" s="27"/>
      <c r="AG170" s="36"/>
      <c r="AH170" s="27"/>
      <c r="AI170" s="27">
        <v>12</v>
      </c>
      <c r="AJ170" s="27">
        <v>30</v>
      </c>
      <c r="AK170" s="36"/>
      <c r="AL170" s="36"/>
      <c r="AM170" s="36"/>
      <c r="AN170" s="36"/>
      <c r="AO170" s="36"/>
    </row>
    <row r="171" spans="1:41" s="1" customFormat="1" ht="45" customHeight="1" x14ac:dyDescent="0.2">
      <c r="A171" s="26">
        <v>2</v>
      </c>
      <c r="B171" s="26"/>
      <c r="C171" s="27" t="s">
        <v>511</v>
      </c>
      <c r="D171" s="27" t="s">
        <v>512</v>
      </c>
      <c r="E171" s="26" t="s">
        <v>513</v>
      </c>
      <c r="F171" s="26" t="e">
        <f>DATEDIF(P171,Q171,"y") + DATEDIF(T171,U171,"y") + DATEDIF(V171,W171,"y") + SUM(AD171) &amp; " años " &amp; DATEDIF(P171,Q171,"ym") + DATEDIF(T171,U171,"ym") + DATEDIF(V171,W171,"ym") + SUM(AE171) - SUM(AI171) &amp; " meses " &amp; DATEDIF(P171,Q171,"md") + DATEDIF(T171,U171,"md") + DATEDIF(V171,W171,"md") - SUM(AJ171) &amp; " días"</f>
        <v>#VALUE!</v>
      </c>
      <c r="G171" s="28">
        <v>1</v>
      </c>
      <c r="H171" s="29" t="e">
        <f t="shared" si="26"/>
        <v>#VALUE!</v>
      </c>
      <c r="I171" s="29" t="e">
        <f t="shared" si="27"/>
        <v>#VALUE!</v>
      </c>
      <c r="J171" s="26"/>
      <c r="K171" s="30">
        <v>50275.72</v>
      </c>
      <c r="L171" s="30">
        <f t="shared" si="28"/>
        <v>50275.72</v>
      </c>
      <c r="M171" s="27"/>
      <c r="N171" s="26" t="s">
        <v>38</v>
      </c>
      <c r="O171" s="31" t="s">
        <v>514</v>
      </c>
      <c r="P171" s="32">
        <v>31291</v>
      </c>
      <c r="Q171" s="31" t="s">
        <v>40</v>
      </c>
      <c r="R171" s="32"/>
      <c r="S171" s="32">
        <v>42427</v>
      </c>
      <c r="T171" s="32"/>
      <c r="U171" s="32"/>
      <c r="V171" s="27"/>
      <c r="W171" s="27"/>
      <c r="X171" s="33"/>
      <c r="Y171" s="33"/>
      <c r="Z171" s="27" t="s">
        <v>41</v>
      </c>
      <c r="AA171" s="34" t="s">
        <v>42</v>
      </c>
      <c r="AB171" s="35" t="s">
        <v>43</v>
      </c>
      <c r="AC171" s="36"/>
      <c r="AD171" s="27"/>
      <c r="AE171" s="27"/>
      <c r="AF171" s="27"/>
      <c r="AG171" s="36"/>
      <c r="AH171" s="27"/>
      <c r="AI171" s="27"/>
      <c r="AJ171" s="27"/>
      <c r="AK171" s="36"/>
      <c r="AL171" s="36"/>
      <c r="AM171" s="36"/>
      <c r="AN171" s="36"/>
      <c r="AO171" s="36"/>
    </row>
    <row r="172" spans="1:41" s="1" customFormat="1" ht="45" customHeight="1" x14ac:dyDescent="0.2">
      <c r="A172" s="26">
        <v>3</v>
      </c>
      <c r="B172" s="26"/>
      <c r="C172" s="27" t="s">
        <v>511</v>
      </c>
      <c r="D172" s="27" t="s">
        <v>515</v>
      </c>
      <c r="E172" s="26" t="s">
        <v>516</v>
      </c>
      <c r="F172" s="26" t="e">
        <f>DATEDIF(P172,Q172,"y") + DATEDIF(T172,U172,"y") + DATEDIF(V172,W172,"y") + SUM(AD172) &amp; " años " &amp; DATEDIF(P172,Q172,"ym") + DATEDIF(T172,U172,"ym") + DATEDIF(V172,W172,"ym") + SUM(AE172) - SUM(AI172) &amp; " meses " &amp; DATEDIF(P172,Q172,"md") + DATEDIF(T172,U172,"md") + DATEDIF(V172,W172,"md") - SUM(AJ172) &amp; " días"</f>
        <v>#VALUE!</v>
      </c>
      <c r="G172" s="28">
        <v>1</v>
      </c>
      <c r="H172" s="29" t="e">
        <f t="shared" si="26"/>
        <v>#VALUE!</v>
      </c>
      <c r="I172" s="29" t="e">
        <f t="shared" si="27"/>
        <v>#VALUE!</v>
      </c>
      <c r="J172" s="26" t="s">
        <v>18</v>
      </c>
      <c r="K172" s="30">
        <v>150000</v>
      </c>
      <c r="L172" s="30">
        <f t="shared" si="28"/>
        <v>150000</v>
      </c>
      <c r="M172" s="27"/>
      <c r="N172" s="26" t="s">
        <v>38</v>
      </c>
      <c r="O172" s="31" t="s">
        <v>517</v>
      </c>
      <c r="P172" s="32">
        <v>31686</v>
      </c>
      <c r="Q172" s="31" t="s">
        <v>40</v>
      </c>
      <c r="R172" s="32"/>
      <c r="S172" s="32">
        <v>40771</v>
      </c>
      <c r="T172" s="32"/>
      <c r="U172" s="32"/>
      <c r="V172" s="27"/>
      <c r="W172" s="27"/>
      <c r="X172" s="33"/>
      <c r="Y172" s="33"/>
      <c r="Z172" s="27" t="s">
        <v>41</v>
      </c>
      <c r="AA172" s="34" t="s">
        <v>42</v>
      </c>
      <c r="AB172" s="35" t="s">
        <v>43</v>
      </c>
      <c r="AC172" s="36"/>
      <c r="AD172" s="27"/>
      <c r="AE172" s="27"/>
      <c r="AF172" s="27"/>
      <c r="AG172" s="36"/>
      <c r="AH172" s="27"/>
      <c r="AI172" s="27"/>
      <c r="AJ172" s="27"/>
      <c r="AK172" s="36"/>
      <c r="AL172" s="36"/>
      <c r="AM172" s="36"/>
      <c r="AN172" s="36"/>
      <c r="AO172" s="36"/>
    </row>
    <row r="173" spans="1:41" s="1" customFormat="1" ht="45" customHeight="1" x14ac:dyDescent="0.2">
      <c r="A173" s="26">
        <v>4</v>
      </c>
      <c r="B173" s="26"/>
      <c r="C173" s="27" t="s">
        <v>518</v>
      </c>
      <c r="D173" s="27" t="s">
        <v>519</v>
      </c>
      <c r="E173" s="26" t="s">
        <v>520</v>
      </c>
      <c r="F173" s="26" t="e">
        <f>DATEDIF(P173,Q173,"y") + DATEDIF(T173,U173,"y") + DATEDIF(V173,W173,"y") + SUM(Z173) &amp; " años " &amp; DATEDIF(P173,Q173,"ym") + DATEDIF(T173,U173,"ym") + DATEDIF(V173,W173,"ym") + SUM(AA173) - SUM(AE173) &amp; " meses " &amp; DATEDIF(P173,Q173,"md") + DATEDIF(T173,U173,"md") + DATEDIF(V173,W173,"md") - SUM(AF173) &amp; " días"</f>
        <v>#VALUE!</v>
      </c>
      <c r="G173" s="28">
        <v>1</v>
      </c>
      <c r="H173" s="29" t="e">
        <f t="shared" si="26"/>
        <v>#VALUE!</v>
      </c>
      <c r="I173" s="29" t="e">
        <f t="shared" si="27"/>
        <v>#VALUE!</v>
      </c>
      <c r="J173" s="26"/>
      <c r="K173" s="30">
        <v>70000</v>
      </c>
      <c r="L173" s="30">
        <f t="shared" si="28"/>
        <v>70000</v>
      </c>
      <c r="M173" s="27"/>
      <c r="N173" s="26" t="s">
        <v>38</v>
      </c>
      <c r="O173" s="31" t="s">
        <v>521</v>
      </c>
      <c r="P173" s="32">
        <v>31579</v>
      </c>
      <c r="Q173" s="31" t="s">
        <v>40</v>
      </c>
      <c r="R173" s="32"/>
      <c r="S173" s="32">
        <v>43888</v>
      </c>
      <c r="T173" s="32"/>
      <c r="U173" s="32"/>
      <c r="V173" s="27"/>
      <c r="W173" s="27"/>
      <c r="X173" s="33"/>
      <c r="Y173" s="33"/>
      <c r="Z173" s="27" t="s">
        <v>41</v>
      </c>
      <c r="AA173" s="34" t="s">
        <v>42</v>
      </c>
      <c r="AB173" s="35" t="s">
        <v>43</v>
      </c>
      <c r="AC173" s="36"/>
      <c r="AD173" s="27"/>
      <c r="AE173" s="27"/>
      <c r="AF173" s="27"/>
      <c r="AG173" s="36"/>
      <c r="AH173" s="27"/>
      <c r="AI173" s="27"/>
      <c r="AJ173" s="27"/>
      <c r="AK173" s="36"/>
      <c r="AL173" s="36"/>
      <c r="AM173" s="36"/>
      <c r="AN173" s="36"/>
      <c r="AO173" s="36"/>
    </row>
    <row r="174" spans="1:41" s="1" customFormat="1" ht="45" customHeight="1" x14ac:dyDescent="0.2">
      <c r="A174" s="26">
        <v>5</v>
      </c>
      <c r="B174" s="26"/>
      <c r="C174" s="27" t="s">
        <v>518</v>
      </c>
      <c r="D174" s="27" t="s">
        <v>522</v>
      </c>
      <c r="E174" s="26" t="s">
        <v>523</v>
      </c>
      <c r="F174" s="26" t="e">
        <f>DATEDIF(P174,Q174,"y") + DATEDIF(T174,U174,"y") + DATEDIF(V174,W174,"y") + SUM(Z174) &amp; " años " &amp; DATEDIF(P174,Q174,"ym") + DATEDIF(T174,U174,"ym") + DATEDIF(V174,W174,"ym") + SUM(AA174) - SUM(AE174) &amp; " meses " &amp; DATEDIF(P174,Q174,"md") + DATEDIF(T174,U174,"md") + DATEDIF(V174,W174,"md") - SUM(AF174) &amp; " días"</f>
        <v>#VALUE!</v>
      </c>
      <c r="G174" s="28">
        <v>1</v>
      </c>
      <c r="H174" s="29" t="e">
        <f t="shared" si="26"/>
        <v>#VALUE!</v>
      </c>
      <c r="I174" s="29" t="e">
        <f t="shared" si="27"/>
        <v>#VALUE!</v>
      </c>
      <c r="J174" s="26"/>
      <c r="K174" s="30">
        <v>39234.82</v>
      </c>
      <c r="L174" s="30">
        <f t="shared" si="28"/>
        <v>39234.82</v>
      </c>
      <c r="M174" s="27"/>
      <c r="N174" s="26" t="s">
        <v>38</v>
      </c>
      <c r="O174" s="31" t="s">
        <v>524</v>
      </c>
      <c r="P174" s="32">
        <v>31564</v>
      </c>
      <c r="Q174" s="31" t="s">
        <v>40</v>
      </c>
      <c r="R174" s="32"/>
      <c r="S174" s="32">
        <v>43888</v>
      </c>
      <c r="T174" s="32"/>
      <c r="U174" s="32"/>
      <c r="V174" s="27"/>
      <c r="W174" s="27"/>
      <c r="X174" s="33"/>
      <c r="Y174" s="33"/>
      <c r="Z174" s="27" t="s">
        <v>41</v>
      </c>
      <c r="AA174" s="34" t="s">
        <v>42</v>
      </c>
      <c r="AB174" s="35" t="s">
        <v>43</v>
      </c>
      <c r="AC174" s="36"/>
      <c r="AD174" s="27"/>
      <c r="AE174" s="27"/>
      <c r="AF174" s="27"/>
      <c r="AG174" s="36"/>
      <c r="AH174" s="27"/>
      <c r="AI174" s="27"/>
      <c r="AJ174" s="27"/>
      <c r="AK174" s="36"/>
      <c r="AL174" s="36"/>
      <c r="AM174" s="36"/>
      <c r="AN174" s="36"/>
      <c r="AO174" s="36"/>
    </row>
    <row r="175" spans="1:41" s="1" customFormat="1" ht="45" customHeight="1" x14ac:dyDescent="0.2">
      <c r="A175" s="26">
        <v>6</v>
      </c>
      <c r="B175" s="26"/>
      <c r="C175" s="27" t="s">
        <v>518</v>
      </c>
      <c r="D175" s="27" t="s">
        <v>525</v>
      </c>
      <c r="E175" s="26" t="s">
        <v>526</v>
      </c>
      <c r="F175" s="26" t="e">
        <f>DATEDIF(P175,Q175,"y") + DATEDIF(T175,U175,"y") + DATEDIF(V175,W175,"y") + SUM(Z175) &amp; " años " &amp; DATEDIF(P175,Q175,"ym") + DATEDIF(T175,U175,"ym") + DATEDIF(V175,W175,"ym") + SUM(AA175) - SUM(AE175) &amp; " meses " &amp; DATEDIF(P175,Q175,"md") + DATEDIF(T175,U175,"md") + DATEDIF(V175,W175,"md") - SUM(AF175) &amp; " días"</f>
        <v>#VALUE!</v>
      </c>
      <c r="G175" s="28">
        <v>1</v>
      </c>
      <c r="H175" s="29" t="e">
        <f t="shared" si="26"/>
        <v>#VALUE!</v>
      </c>
      <c r="I175" s="29" t="e">
        <f t="shared" si="27"/>
        <v>#VALUE!</v>
      </c>
      <c r="J175" s="26"/>
      <c r="K175" s="30">
        <v>42907.519999999997</v>
      </c>
      <c r="L175" s="30">
        <f t="shared" si="28"/>
        <v>42907.519999999997</v>
      </c>
      <c r="M175" s="27"/>
      <c r="N175" s="26" t="s">
        <v>38</v>
      </c>
      <c r="O175" s="31" t="s">
        <v>527</v>
      </c>
      <c r="P175" s="32">
        <v>31444</v>
      </c>
      <c r="Q175" s="31" t="s">
        <v>40</v>
      </c>
      <c r="R175" s="32"/>
      <c r="S175" s="32">
        <v>42427</v>
      </c>
      <c r="T175" s="32"/>
      <c r="U175" s="32"/>
      <c r="V175" s="27"/>
      <c r="W175" s="27"/>
      <c r="X175" s="33" t="s">
        <v>455</v>
      </c>
      <c r="Y175" s="33" t="s">
        <v>217</v>
      </c>
      <c r="Z175" s="27" t="s">
        <v>190</v>
      </c>
      <c r="AA175" s="34" t="s">
        <v>42</v>
      </c>
      <c r="AB175" s="35" t="s">
        <v>43</v>
      </c>
      <c r="AC175" s="36"/>
      <c r="AD175" s="27"/>
      <c r="AE175" s="27"/>
      <c r="AF175" s="27"/>
      <c r="AG175" s="36"/>
      <c r="AH175" s="27"/>
      <c r="AI175" s="27"/>
      <c r="AJ175" s="27"/>
      <c r="AK175" s="36"/>
      <c r="AL175" s="36"/>
      <c r="AM175" s="36"/>
      <c r="AN175" s="36"/>
      <c r="AO175" s="36"/>
    </row>
    <row r="176" spans="1:41" s="1" customFormat="1" ht="45" customHeight="1" x14ac:dyDescent="0.2">
      <c r="A176" s="26">
        <v>7</v>
      </c>
      <c r="B176" s="26"/>
      <c r="C176" s="27" t="s">
        <v>518</v>
      </c>
      <c r="D176" s="27" t="s">
        <v>528</v>
      </c>
      <c r="E176" s="26" t="s">
        <v>529</v>
      </c>
      <c r="F176" s="26" t="e">
        <f>DATEDIF(P176,Q176,"y") + DATEDIF(T176,U176,"y") + DATEDIF(V176,W176,"y") + SUM(Z176) &amp; " años " &amp; DATEDIF(P176,Q176,"ym") + DATEDIF(T176,U176,"ym") + DATEDIF(V176,W176,"ym") + SUM(AA176) - SUM(AE176) &amp; " meses " &amp; DATEDIF(P176,Q176,"md") + DATEDIF(T176,U176,"md") + DATEDIF(V176,W176,"md") - SUM(AF176) &amp; " días"</f>
        <v>#VALUE!</v>
      </c>
      <c r="G176" s="28">
        <v>1</v>
      </c>
      <c r="H176" s="29" t="e">
        <f t="shared" si="26"/>
        <v>#VALUE!</v>
      </c>
      <c r="I176" s="29" t="e">
        <f t="shared" si="27"/>
        <v>#VALUE!</v>
      </c>
      <c r="J176" s="26"/>
      <c r="K176" s="30">
        <v>42907.519999999997</v>
      </c>
      <c r="L176" s="30">
        <f t="shared" si="28"/>
        <v>42907.519999999997</v>
      </c>
      <c r="M176" s="27"/>
      <c r="N176" s="26" t="s">
        <v>38</v>
      </c>
      <c r="O176" s="31" t="s">
        <v>530</v>
      </c>
      <c r="P176" s="32">
        <v>31568</v>
      </c>
      <c r="Q176" s="31" t="s">
        <v>40</v>
      </c>
      <c r="R176" s="32"/>
      <c r="S176" s="32">
        <v>43158</v>
      </c>
      <c r="T176" s="32"/>
      <c r="U176" s="32"/>
      <c r="V176" s="27"/>
      <c r="W176" s="27"/>
      <c r="X176" s="33"/>
      <c r="Y176" s="33"/>
      <c r="Z176" s="27" t="s">
        <v>41</v>
      </c>
      <c r="AA176" s="34" t="s">
        <v>42</v>
      </c>
      <c r="AB176" s="35" t="s">
        <v>43</v>
      </c>
      <c r="AC176" s="36"/>
      <c r="AD176" s="27"/>
      <c r="AE176" s="27"/>
      <c r="AF176" s="27"/>
      <c r="AG176" s="36"/>
      <c r="AH176" s="27"/>
      <c r="AI176" s="27"/>
      <c r="AJ176" s="27"/>
      <c r="AK176" s="36"/>
      <c r="AL176" s="36"/>
      <c r="AM176" s="36"/>
      <c r="AN176" s="36"/>
      <c r="AO176" s="36"/>
    </row>
    <row r="177" spans="1:41" s="1" customFormat="1" ht="45" customHeight="1" x14ac:dyDescent="0.2">
      <c r="A177" s="26">
        <v>8</v>
      </c>
      <c r="B177" s="26"/>
      <c r="C177" s="27" t="s">
        <v>518</v>
      </c>
      <c r="D177" s="27" t="s">
        <v>531</v>
      </c>
      <c r="E177" s="26" t="s">
        <v>532</v>
      </c>
      <c r="F177" s="26" t="e">
        <f>DATEDIF(P177,Q177,"y") + DATEDIF(T177,U177,"y") + DATEDIF(V177,W177,"y") + SUM(Z177) &amp; " años " &amp; DATEDIF(P177,Q177,"ym") + DATEDIF(T177,U177,"ym") + DATEDIF(V177,W177,"ym") + SUM(AA177) - SUM(AE177) &amp; " meses " &amp; DATEDIF(P177,Q177,"md") + DATEDIF(T177,U177,"md") + DATEDIF(V177,W177,"md") - SUM(AF177) &amp; " días"</f>
        <v>#VALUE!</v>
      </c>
      <c r="G177" s="28">
        <v>0.88</v>
      </c>
      <c r="H177" s="29" t="e">
        <f t="shared" si="26"/>
        <v>#VALUE!</v>
      </c>
      <c r="I177" s="29" t="e">
        <f t="shared" si="27"/>
        <v>#VALUE!</v>
      </c>
      <c r="J177" s="26"/>
      <c r="K177" s="30">
        <v>39234.82</v>
      </c>
      <c r="L177" s="30">
        <f t="shared" si="28"/>
        <v>34526.641600000003</v>
      </c>
      <c r="M177" s="27"/>
      <c r="N177" s="26" t="s">
        <v>38</v>
      </c>
      <c r="O177" s="31" t="s">
        <v>533</v>
      </c>
      <c r="P177" s="32">
        <v>34121</v>
      </c>
      <c r="Q177" s="31" t="s">
        <v>40</v>
      </c>
      <c r="R177" s="32"/>
      <c r="S177" s="32">
        <v>43888</v>
      </c>
      <c r="T177" s="32"/>
      <c r="U177" s="32"/>
      <c r="V177" s="27"/>
      <c r="W177" s="27"/>
      <c r="X177" s="33" t="s">
        <v>189</v>
      </c>
      <c r="Y177" s="33"/>
      <c r="Z177" s="27" t="s">
        <v>190</v>
      </c>
      <c r="AA177" s="34" t="s">
        <v>42</v>
      </c>
      <c r="AB177" s="35" t="s">
        <v>43</v>
      </c>
      <c r="AC177" s="36"/>
      <c r="AD177" s="27"/>
      <c r="AE177" s="27"/>
      <c r="AF177" s="27"/>
      <c r="AG177" s="36"/>
      <c r="AH177" s="27"/>
      <c r="AI177" s="27"/>
      <c r="AJ177" s="27"/>
      <c r="AK177" s="36"/>
      <c r="AL177" s="36"/>
      <c r="AM177" s="36"/>
      <c r="AN177" s="36"/>
      <c r="AO177" s="36"/>
    </row>
    <row r="178" spans="1:41" s="1" customFormat="1" ht="45" customHeight="1" x14ac:dyDescent="0.2">
      <c r="A178" s="26">
        <v>9</v>
      </c>
      <c r="B178" s="26"/>
      <c r="C178" s="27" t="s">
        <v>534</v>
      </c>
      <c r="D178" s="27" t="s">
        <v>535</v>
      </c>
      <c r="E178" s="26" t="s">
        <v>536</v>
      </c>
      <c r="F178" s="26" t="e">
        <f>DATEDIF(P178,Q178,"y") + DATEDIF(T178,U178,"y") + DATEDIF(V178,W178,"y") + SUM(AD178) &amp; " años " &amp; DATEDIF(P178,Q178,"ym") + DATEDIF(T178,U178,"ym") + DATEDIF(V178,W178,"ym") + SUM(AE178) - SUM(AI178) &amp; " meses " &amp; DATEDIF(P178,Q178,"md") + DATEDIF(T178,U178,"md") + DATEDIF(V178,W178,"md") - SUM(AJ178) &amp; " días"</f>
        <v>#VALUE!</v>
      </c>
      <c r="G178" s="28">
        <v>0.94</v>
      </c>
      <c r="H178" s="29" t="e">
        <f t="shared" si="26"/>
        <v>#VALUE!</v>
      </c>
      <c r="I178" s="29" t="e">
        <f t="shared" si="27"/>
        <v>#VALUE!</v>
      </c>
      <c r="J178" s="26"/>
      <c r="K178" s="30">
        <f>39234.81</f>
        <v>39234.81</v>
      </c>
      <c r="L178" s="30">
        <f t="shared" si="28"/>
        <v>36880.721399999995</v>
      </c>
      <c r="M178" s="27"/>
      <c r="N178" s="26" t="s">
        <v>38</v>
      </c>
      <c r="O178" s="31" t="s">
        <v>537</v>
      </c>
      <c r="P178" s="32">
        <v>36100</v>
      </c>
      <c r="Q178" s="31" t="s">
        <v>40</v>
      </c>
      <c r="R178" s="32"/>
      <c r="S178" s="32">
        <v>43523</v>
      </c>
      <c r="T178" s="32">
        <v>32643</v>
      </c>
      <c r="U178" s="32">
        <v>34104</v>
      </c>
      <c r="V178" s="27">
        <v>34394</v>
      </c>
      <c r="W178" s="27">
        <v>35855</v>
      </c>
      <c r="X178" s="33"/>
      <c r="Y178" s="33"/>
      <c r="Z178" s="27" t="s">
        <v>41</v>
      </c>
      <c r="AA178" s="34" t="s">
        <v>42</v>
      </c>
      <c r="AB178" s="35" t="s">
        <v>43</v>
      </c>
      <c r="AC178" s="36"/>
      <c r="AD178" s="27"/>
      <c r="AE178" s="27"/>
      <c r="AF178" s="27"/>
      <c r="AG178" s="36"/>
      <c r="AH178" s="27"/>
      <c r="AI178" s="27"/>
      <c r="AJ178" s="27"/>
      <c r="AK178" s="36"/>
      <c r="AL178" s="36"/>
      <c r="AM178" s="36"/>
      <c r="AN178" s="36"/>
      <c r="AO178" s="36"/>
    </row>
    <row r="179" spans="1:41" s="1" customFormat="1" ht="45" customHeight="1" x14ac:dyDescent="0.2">
      <c r="A179" s="26">
        <v>10</v>
      </c>
      <c r="B179" s="26"/>
      <c r="C179" s="27" t="s">
        <v>534</v>
      </c>
      <c r="D179" s="27" t="s">
        <v>538</v>
      </c>
      <c r="E179" s="26" t="s">
        <v>539</v>
      </c>
      <c r="F179" s="26" t="e">
        <f>DATEDIF(P179,Q179,"y") + DATEDIF(T179,U179,"y") + DATEDIF(V179,W179,"y") + SUM(AD179) &amp; " años " &amp; DATEDIF(P179,Q179,"ym") + DATEDIF(T179,U179,"ym") + DATEDIF(V179,W179,"ym") + SUM(AE179) - SUM(AI179) &amp; " meses " &amp; DATEDIF(P179,Q179,"md") + DATEDIF(T179,U179,"md") + DATEDIF(V179,W179,"md") - SUM(AJ179) &amp; " días"</f>
        <v>#VALUE!</v>
      </c>
      <c r="G179" s="28">
        <v>1</v>
      </c>
      <c r="H179" s="29" t="e">
        <f t="shared" si="26"/>
        <v>#VALUE!</v>
      </c>
      <c r="I179" s="29" t="e">
        <f t="shared" si="27"/>
        <v>#VALUE!</v>
      </c>
      <c r="J179" s="26"/>
      <c r="K179" s="30">
        <f>35615.53+12000</f>
        <v>47615.53</v>
      </c>
      <c r="L179" s="30">
        <f t="shared" si="28"/>
        <v>47615.53</v>
      </c>
      <c r="M179" s="27"/>
      <c r="N179" s="26" t="s">
        <v>38</v>
      </c>
      <c r="O179" s="31" t="s">
        <v>540</v>
      </c>
      <c r="P179" s="32">
        <v>32268</v>
      </c>
      <c r="Q179" s="31" t="s">
        <v>40</v>
      </c>
      <c r="R179" s="32"/>
      <c r="S179" s="32">
        <v>43888</v>
      </c>
      <c r="T179" s="32"/>
      <c r="U179" s="32"/>
      <c r="V179" s="27"/>
      <c r="W179" s="27"/>
      <c r="X179" s="33"/>
      <c r="Y179" s="33"/>
      <c r="Z179" s="27" t="s">
        <v>41</v>
      </c>
      <c r="AA179" s="34" t="s">
        <v>42</v>
      </c>
      <c r="AB179" s="35" t="s">
        <v>43</v>
      </c>
      <c r="AC179" s="36"/>
      <c r="AD179" s="27"/>
      <c r="AE179" s="27"/>
      <c r="AF179" s="27"/>
      <c r="AG179" s="36"/>
      <c r="AH179" s="27"/>
      <c r="AI179" s="27"/>
      <c r="AJ179" s="27"/>
      <c r="AK179" s="36"/>
      <c r="AL179" s="36"/>
      <c r="AM179" s="36"/>
      <c r="AN179" s="36"/>
      <c r="AO179" s="36"/>
    </row>
    <row r="180" spans="1:41" s="1" customFormat="1" ht="45" customHeight="1" x14ac:dyDescent="0.2">
      <c r="A180" s="26">
        <v>11</v>
      </c>
      <c r="B180" s="26"/>
      <c r="C180" s="27" t="s">
        <v>534</v>
      </c>
      <c r="D180" s="27" t="s">
        <v>541</v>
      </c>
      <c r="E180" s="26" t="s">
        <v>542</v>
      </c>
      <c r="F180" s="26" t="e">
        <f>DATEDIF(P180,Q180,"y") + DATEDIF(T180,U180,"y") + DATEDIF(V180,W180,"y") + SUM(AD180) &amp; " años " &amp; DATEDIF(P180,Q180,"ym") + DATEDIF(T180,U180,"ym") + DATEDIF(V180,W180,"ym") + SUM(AE180) - SUM(AI180) &amp; " meses " &amp; DATEDIF(P180,Q180,"md") + DATEDIF(T180,U180,"md") + DATEDIF(V180,W180,"md") - SUM(AJ180) &amp; " días"</f>
        <v>#VALUE!</v>
      </c>
      <c r="G180" s="28">
        <v>1</v>
      </c>
      <c r="H180" s="29" t="e">
        <f t="shared" si="26"/>
        <v>#VALUE!</v>
      </c>
      <c r="I180" s="29" t="e">
        <f t="shared" si="27"/>
        <v>#VALUE!</v>
      </c>
      <c r="J180" s="26"/>
      <c r="K180" s="30">
        <v>35615.53</v>
      </c>
      <c r="L180" s="30">
        <f t="shared" si="28"/>
        <v>35615.53</v>
      </c>
      <c r="M180" s="27"/>
      <c r="N180" s="26" t="s">
        <v>38</v>
      </c>
      <c r="O180" s="31" t="s">
        <v>543</v>
      </c>
      <c r="P180" s="32">
        <v>32603</v>
      </c>
      <c r="Q180" s="31" t="s">
        <v>40</v>
      </c>
      <c r="R180" s="32"/>
      <c r="S180" s="32">
        <v>44984</v>
      </c>
      <c r="T180" s="32"/>
      <c r="U180" s="32"/>
      <c r="V180" s="27"/>
      <c r="W180" s="27"/>
      <c r="X180" s="33"/>
      <c r="Y180" s="33"/>
      <c r="Z180" s="27" t="s">
        <v>41</v>
      </c>
      <c r="AA180" s="34" t="s">
        <v>42</v>
      </c>
      <c r="AB180" s="35" t="s">
        <v>43</v>
      </c>
      <c r="AC180" s="36"/>
      <c r="AD180" s="27"/>
      <c r="AE180" s="27"/>
      <c r="AF180" s="27"/>
      <c r="AG180" s="36"/>
      <c r="AH180" s="27"/>
      <c r="AI180" s="27"/>
      <c r="AJ180" s="27"/>
      <c r="AK180" s="36"/>
      <c r="AL180" s="36"/>
      <c r="AM180" s="36"/>
      <c r="AN180" s="36"/>
      <c r="AO180" s="36"/>
    </row>
    <row r="181" spans="1:41" s="1" customFormat="1" ht="45" customHeight="1" x14ac:dyDescent="0.2">
      <c r="A181" s="26">
        <v>12</v>
      </c>
      <c r="B181" s="26"/>
      <c r="C181" s="27" t="s">
        <v>534</v>
      </c>
      <c r="D181" s="27" t="s">
        <v>544</v>
      </c>
      <c r="E181" s="26" t="s">
        <v>545</v>
      </c>
      <c r="F181" s="26" t="e">
        <f>DATEDIF(P181,Q181,"y") + DATEDIF(T181,U181,"y") + DATEDIF(V181,W181,"y") + SUM(Z181) &amp; " años " &amp; DATEDIF(P181,Q181,"ym") + DATEDIF(T181,U181,"ym") + DATEDIF(V181,W181,"ym") + SUM(AA181) - SUM(AE181) &amp; " meses " &amp; DATEDIF(P181,Q181,"md") + DATEDIF(T181,U181,"md") + DATEDIF(V181,W181,"md") - SUM(AF181) &amp; " días"</f>
        <v>#VALUE!</v>
      </c>
      <c r="G181" s="28">
        <v>0.85</v>
      </c>
      <c r="H181" s="29" t="e">
        <f t="shared" si="26"/>
        <v>#VALUE!</v>
      </c>
      <c r="I181" s="29" t="e">
        <f t="shared" si="27"/>
        <v>#VALUE!</v>
      </c>
      <c r="J181" s="26"/>
      <c r="K181" s="30">
        <f>39234.81</f>
        <v>39234.81</v>
      </c>
      <c r="L181" s="30">
        <f t="shared" si="28"/>
        <v>33349.588499999998</v>
      </c>
      <c r="M181" s="27"/>
      <c r="N181" s="26" t="s">
        <v>38</v>
      </c>
      <c r="O181" s="31" t="s">
        <v>546</v>
      </c>
      <c r="P181" s="32">
        <v>34578</v>
      </c>
      <c r="Q181" s="31" t="s">
        <v>40</v>
      </c>
      <c r="R181" s="32"/>
      <c r="S181" s="32">
        <v>43158</v>
      </c>
      <c r="T181" s="32"/>
      <c r="U181" s="32"/>
      <c r="V181" s="27"/>
      <c r="W181" s="27"/>
      <c r="X181" s="33"/>
      <c r="Y181" s="33"/>
      <c r="Z181" s="27" t="s">
        <v>41</v>
      </c>
      <c r="AA181" s="34" t="s">
        <v>42</v>
      </c>
      <c r="AB181" s="35" t="s">
        <v>43</v>
      </c>
      <c r="AC181" s="36"/>
      <c r="AD181" s="27"/>
      <c r="AE181" s="27"/>
      <c r="AF181" s="27"/>
      <c r="AG181" s="36"/>
      <c r="AH181" s="27"/>
      <c r="AI181" s="27"/>
      <c r="AJ181" s="27"/>
      <c r="AK181" s="36"/>
      <c r="AL181" s="36"/>
      <c r="AM181" s="36"/>
      <c r="AN181" s="36"/>
      <c r="AO181" s="36"/>
    </row>
    <row r="182" spans="1:41" s="1" customFormat="1" ht="45" customHeight="1" x14ac:dyDescent="0.2">
      <c r="A182" s="26">
        <v>13</v>
      </c>
      <c r="B182" s="26"/>
      <c r="C182" s="27" t="s">
        <v>534</v>
      </c>
      <c r="D182" s="27" t="s">
        <v>547</v>
      </c>
      <c r="E182" s="26" t="s">
        <v>548</v>
      </c>
      <c r="F182" s="26" t="e">
        <f>DATEDIF(P182,Q182,"y") + DATEDIF(T182,U182,"y") + DATEDIF(V182,W182,"y") + SUM(AD182) &amp; " años " &amp; DATEDIF(P182,Q182,"ym") + DATEDIF(T182,U182,"ym") + DATEDIF(V182,W182,"ym") + SUM(AE182) - SUM(AI182) &amp; " meses " &amp; DATEDIF(P182,Q182,"md") + DATEDIF(T182,U182,"md") + DATEDIF(V182,W182,"md") - SUM(AJ182) &amp; " días"</f>
        <v>#VALUE!</v>
      </c>
      <c r="G182" s="28">
        <v>1</v>
      </c>
      <c r="H182" s="29" t="e">
        <f t="shared" si="26"/>
        <v>#VALUE!</v>
      </c>
      <c r="I182" s="29" t="e">
        <f t="shared" si="27"/>
        <v>#VALUE!</v>
      </c>
      <c r="J182" s="26"/>
      <c r="K182" s="30">
        <f>35615.53</f>
        <v>35615.53</v>
      </c>
      <c r="L182" s="30">
        <f t="shared" si="28"/>
        <v>35615.53</v>
      </c>
      <c r="M182" s="27"/>
      <c r="N182" s="26" t="s">
        <v>38</v>
      </c>
      <c r="O182" s="31" t="s">
        <v>549</v>
      </c>
      <c r="P182" s="32">
        <v>33770</v>
      </c>
      <c r="Q182" s="31" t="s">
        <v>40</v>
      </c>
      <c r="R182" s="32"/>
      <c r="S182" s="32">
        <v>43888</v>
      </c>
      <c r="T182" s="32">
        <v>30895</v>
      </c>
      <c r="U182" s="32">
        <v>32356</v>
      </c>
      <c r="V182" s="27"/>
      <c r="W182" s="27"/>
      <c r="X182" s="33"/>
      <c r="Y182" s="33"/>
      <c r="Z182" s="27" t="s">
        <v>41</v>
      </c>
      <c r="AA182" s="34" t="s">
        <v>42</v>
      </c>
      <c r="AB182" s="35" t="s">
        <v>43</v>
      </c>
      <c r="AC182" s="36"/>
      <c r="AD182" s="27"/>
      <c r="AE182" s="27"/>
      <c r="AF182" s="27"/>
      <c r="AG182" s="36"/>
      <c r="AH182" s="27"/>
      <c r="AI182" s="27"/>
      <c r="AJ182" s="27"/>
      <c r="AK182" s="36"/>
      <c r="AL182" s="36"/>
      <c r="AM182" s="36"/>
      <c r="AN182" s="36"/>
      <c r="AO182" s="36"/>
    </row>
    <row r="183" spans="1:41" s="1" customFormat="1" ht="45" customHeight="1" x14ac:dyDescent="0.2">
      <c r="A183" s="26">
        <v>14</v>
      </c>
      <c r="B183" s="26"/>
      <c r="C183" s="27" t="s">
        <v>534</v>
      </c>
      <c r="D183" s="27" t="s">
        <v>550</v>
      </c>
      <c r="E183" s="26" t="s">
        <v>551</v>
      </c>
      <c r="F183" s="26" t="e">
        <f>DATEDIF(P183,Q183,"y") + DATEDIF(T183,U183,"y") + DATEDIF(V183,W183,"y") + SUM(Z183) &amp; " años " &amp; DATEDIF(P183,Q183,"ym") + DATEDIF(T183,U183,"ym") + DATEDIF(V183,W183,"ym") + SUM(AA183) - SUM(AE183) &amp; " meses " &amp; DATEDIF(P183,Q183,"md") + DATEDIF(T183,U183,"md") + DATEDIF(V183,W183,"md") - SUM(AF183) &amp; " días"</f>
        <v>#VALUE!</v>
      </c>
      <c r="G183" s="28">
        <v>1</v>
      </c>
      <c r="H183" s="29" t="e">
        <f t="shared" si="26"/>
        <v>#VALUE!</v>
      </c>
      <c r="I183" s="29" t="e">
        <f t="shared" si="27"/>
        <v>#VALUE!</v>
      </c>
      <c r="J183" s="26"/>
      <c r="K183" s="30">
        <f>35615.53+12000</f>
        <v>47615.53</v>
      </c>
      <c r="L183" s="30">
        <f t="shared" si="28"/>
        <v>47615.53</v>
      </c>
      <c r="M183" s="27"/>
      <c r="N183" s="26" t="s">
        <v>38</v>
      </c>
      <c r="O183" s="31" t="s">
        <v>552</v>
      </c>
      <c r="P183" s="32">
        <v>32264</v>
      </c>
      <c r="Q183" s="31" t="s">
        <v>40</v>
      </c>
      <c r="R183" s="32"/>
      <c r="S183" s="32">
        <v>43888</v>
      </c>
      <c r="T183" s="32"/>
      <c r="U183" s="32"/>
      <c r="V183" s="27"/>
      <c r="W183" s="27"/>
      <c r="X183" s="33"/>
      <c r="Y183" s="33"/>
      <c r="Z183" s="27" t="s">
        <v>41</v>
      </c>
      <c r="AA183" s="34" t="s">
        <v>42</v>
      </c>
      <c r="AB183" s="35" t="s">
        <v>43</v>
      </c>
      <c r="AC183" s="36"/>
      <c r="AD183" s="27"/>
      <c r="AE183" s="27"/>
      <c r="AF183" s="27"/>
      <c r="AG183" s="36"/>
      <c r="AH183" s="27"/>
      <c r="AI183" s="27"/>
      <c r="AJ183" s="27"/>
      <c r="AK183" s="36"/>
      <c r="AL183" s="36"/>
      <c r="AM183" s="36"/>
      <c r="AN183" s="36"/>
      <c r="AO183" s="36"/>
    </row>
    <row r="184" spans="1:41" s="1" customFormat="1" ht="45" customHeight="1" x14ac:dyDescent="0.2">
      <c r="A184" s="26">
        <v>15</v>
      </c>
      <c r="B184" s="26"/>
      <c r="C184" s="27" t="s">
        <v>534</v>
      </c>
      <c r="D184" s="27" t="s">
        <v>553</v>
      </c>
      <c r="E184" s="26" t="s">
        <v>554</v>
      </c>
      <c r="F184" s="26" t="e">
        <f>DATEDIF(P184,Q184,"y") + DATEDIF(T184,U184,"y") + DATEDIF(V184,W184,"y") + SUM(AD184) &amp; " años " &amp; DATEDIF(P184,Q184,"ym") + DATEDIF(T184,U184,"ym") + DATEDIF(V184,W184,"ym") + SUM(AE184) - SUM(AI184) &amp; " meses " &amp; DATEDIF(P184,Q184,"md") + DATEDIF(T184,U184,"md") + DATEDIF(V184,W184,"md") - SUM(AJ184) &amp; " días"</f>
        <v>#VALUE!</v>
      </c>
      <c r="G184" s="28">
        <v>1</v>
      </c>
      <c r="H184" s="29" t="e">
        <f t="shared" si="26"/>
        <v>#VALUE!</v>
      </c>
      <c r="I184" s="29" t="e">
        <f t="shared" si="27"/>
        <v>#VALUE!</v>
      </c>
      <c r="J184" s="26"/>
      <c r="K184" s="30">
        <v>70000</v>
      </c>
      <c r="L184" s="30">
        <f t="shared" si="28"/>
        <v>70000</v>
      </c>
      <c r="M184" s="27"/>
      <c r="N184" s="26" t="s">
        <v>38</v>
      </c>
      <c r="O184" s="31" t="s">
        <v>555</v>
      </c>
      <c r="P184" s="32">
        <v>32509</v>
      </c>
      <c r="Q184" s="31" t="s">
        <v>40</v>
      </c>
      <c r="R184" s="32"/>
      <c r="S184" s="32">
        <v>43158</v>
      </c>
      <c r="T184" s="32"/>
      <c r="U184" s="32"/>
      <c r="V184" s="27"/>
      <c r="W184" s="27"/>
      <c r="X184" s="33"/>
      <c r="Y184" s="33"/>
      <c r="Z184" s="27" t="s">
        <v>41</v>
      </c>
      <c r="AA184" s="34" t="s">
        <v>42</v>
      </c>
      <c r="AB184" s="35" t="s">
        <v>43</v>
      </c>
      <c r="AC184" s="36"/>
      <c r="AD184" s="27"/>
      <c r="AE184" s="27"/>
      <c r="AF184" s="27"/>
      <c r="AG184" s="36"/>
      <c r="AH184" s="27"/>
      <c r="AI184" s="27"/>
      <c r="AJ184" s="27"/>
      <c r="AK184" s="36"/>
      <c r="AL184" s="36"/>
      <c r="AM184" s="36"/>
      <c r="AN184" s="36"/>
      <c r="AO184" s="36"/>
    </row>
    <row r="185" spans="1:41" s="1" customFormat="1" ht="45" customHeight="1" x14ac:dyDescent="0.2">
      <c r="A185" s="26">
        <v>16</v>
      </c>
      <c r="B185" s="26"/>
      <c r="C185" s="27" t="s">
        <v>556</v>
      </c>
      <c r="D185" s="27" t="s">
        <v>557</v>
      </c>
      <c r="E185" s="26" t="s">
        <v>558</v>
      </c>
      <c r="F185" s="26" t="e">
        <f>DATEDIF(P185,Q185,"y") + DATEDIF(T185,U185,"y") + DATEDIF(V185,W185,"y") + SUM(AD185) &amp; " años " &amp; DATEDIF(P185,Q185,"ym") + DATEDIF(T185,U185,"ym") + DATEDIF(V185,W185,"ym") + SUM(AE185) - SUM(AI185) &amp; " meses " &amp; DATEDIF(P185,Q185,"md") + DATEDIF(T185,U185,"md") + DATEDIF(V185,W185,"md") - SUM(AJ185) &amp; " días"</f>
        <v>#VALUE!</v>
      </c>
      <c r="G185" s="28">
        <v>1</v>
      </c>
      <c r="H185" s="29" t="e">
        <f t="shared" si="26"/>
        <v>#VALUE!</v>
      </c>
      <c r="I185" s="29" t="e">
        <f t="shared" si="27"/>
        <v>#VALUE!</v>
      </c>
      <c r="J185" s="26"/>
      <c r="K185" s="30">
        <f>35615.53</f>
        <v>35615.53</v>
      </c>
      <c r="L185" s="30">
        <f t="shared" si="28"/>
        <v>35615.53</v>
      </c>
      <c r="M185" s="27"/>
      <c r="N185" s="26" t="s">
        <v>38</v>
      </c>
      <c r="O185" s="31" t="s">
        <v>559</v>
      </c>
      <c r="P185" s="32">
        <v>31533</v>
      </c>
      <c r="Q185" s="31" t="s">
        <v>40</v>
      </c>
      <c r="R185" s="32"/>
      <c r="S185" s="32">
        <v>43523</v>
      </c>
      <c r="T185" s="32"/>
      <c r="U185" s="32"/>
      <c r="V185" s="27"/>
      <c r="W185" s="27"/>
      <c r="X185" s="33"/>
      <c r="Y185" s="33"/>
      <c r="Z185" s="27" t="s">
        <v>106</v>
      </c>
      <c r="AA185" s="34" t="s">
        <v>42</v>
      </c>
      <c r="AB185" s="35" t="s">
        <v>43</v>
      </c>
      <c r="AC185" s="36"/>
      <c r="AD185" s="27"/>
      <c r="AE185" s="27"/>
      <c r="AF185" s="27"/>
      <c r="AG185" s="36"/>
      <c r="AH185" s="27"/>
      <c r="AI185" s="27"/>
      <c r="AJ185" s="27"/>
      <c r="AK185" s="36"/>
      <c r="AL185" s="36"/>
      <c r="AM185" s="36"/>
      <c r="AN185" s="36"/>
      <c r="AO185" s="36"/>
    </row>
    <row r="186" spans="1:41" s="1" customFormat="1" ht="45" customHeight="1" x14ac:dyDescent="0.2">
      <c r="A186" s="26">
        <v>17</v>
      </c>
      <c r="B186" s="26"/>
      <c r="C186" s="27" t="s">
        <v>556</v>
      </c>
      <c r="D186" s="27" t="s">
        <v>560</v>
      </c>
      <c r="E186" s="26" t="s">
        <v>561</v>
      </c>
      <c r="F186" s="26" t="e">
        <f>DATEDIF(P186,Q186,"y") + DATEDIF(T186,U186,"y") + DATEDIF(V186,W186,"y") + SUM(AD186) &amp; " años " &amp; DATEDIF(P186,Q186,"ym") + DATEDIF(T186,U186,"ym") + DATEDIF(V186,W186,"ym") + SUM(AE186) - SUM(AI186) &amp; " meses " &amp; DATEDIF(P186,Q186,"md") + DATEDIF(T186,U186,"md") + DATEDIF(V186,W186,"md") - SUM(AJ186) &amp; " días"</f>
        <v>#VALUE!</v>
      </c>
      <c r="G186" s="28">
        <v>0.97</v>
      </c>
      <c r="H186" s="29" t="e">
        <f t="shared" si="26"/>
        <v>#VALUE!</v>
      </c>
      <c r="I186" s="29" t="e">
        <f t="shared" si="27"/>
        <v>#VALUE!</v>
      </c>
      <c r="J186" s="26"/>
      <c r="K186" s="30">
        <f>35615.53</f>
        <v>35615.53</v>
      </c>
      <c r="L186" s="30">
        <f t="shared" si="28"/>
        <v>34547.064099999996</v>
      </c>
      <c r="M186" s="27"/>
      <c r="N186" s="26" t="s">
        <v>38</v>
      </c>
      <c r="O186" s="31" t="s">
        <v>562</v>
      </c>
      <c r="P186" s="32">
        <v>33086</v>
      </c>
      <c r="Q186" s="31" t="s">
        <v>40</v>
      </c>
      <c r="R186" s="32"/>
      <c r="S186" s="32">
        <v>43523</v>
      </c>
      <c r="T186" s="32"/>
      <c r="U186" s="32"/>
      <c r="V186" s="27"/>
      <c r="W186" s="27"/>
      <c r="X186" s="33"/>
      <c r="Y186" s="33"/>
      <c r="Z186" s="27" t="s">
        <v>106</v>
      </c>
      <c r="AA186" s="34" t="s">
        <v>42</v>
      </c>
      <c r="AB186" s="35" t="s">
        <v>43</v>
      </c>
      <c r="AC186" s="36"/>
      <c r="AD186" s="27"/>
      <c r="AE186" s="27"/>
      <c r="AF186" s="27"/>
      <c r="AG186" s="36"/>
      <c r="AH186" s="27"/>
      <c r="AI186" s="27"/>
      <c r="AJ186" s="27"/>
      <c r="AK186" s="36"/>
      <c r="AL186" s="36"/>
      <c r="AM186" s="36"/>
      <c r="AN186" s="36"/>
      <c r="AO186" s="36"/>
    </row>
    <row r="187" spans="1:41" s="1" customFormat="1" ht="45" customHeight="1" x14ac:dyDescent="0.2">
      <c r="A187" s="26">
        <v>18</v>
      </c>
      <c r="B187" s="26"/>
      <c r="C187" s="27" t="s">
        <v>556</v>
      </c>
      <c r="D187" s="27" t="s">
        <v>563</v>
      </c>
      <c r="E187" s="26" t="s">
        <v>564</v>
      </c>
      <c r="F187" s="26" t="e">
        <f>DATEDIF(P187,Q187,"y") + DATEDIF(T187,U187,"y") + DATEDIF(V187,W187,"y") + SUM(AD187) &amp; " años " &amp; DATEDIF(P187,Q187,"ym") + DATEDIF(T187,U187,"ym") + DATEDIF(V187,W187,"ym") + SUM(AE187) - SUM(AI187) &amp; " meses " &amp; DATEDIF(P187,Q187,"md") + DATEDIF(T187,U187,"md") + DATEDIF(V187,W187,"md") - SUM(AJ187) &amp; " días"</f>
        <v>#VALUE!</v>
      </c>
      <c r="G187" s="28">
        <v>0.94</v>
      </c>
      <c r="H187" s="29" t="e">
        <f t="shared" si="26"/>
        <v>#VALUE!</v>
      </c>
      <c r="I187" s="29" t="e">
        <f t="shared" si="27"/>
        <v>#VALUE!</v>
      </c>
      <c r="J187" s="26"/>
      <c r="K187" s="30">
        <f>35615.52</f>
        <v>35615.519999999997</v>
      </c>
      <c r="L187" s="30">
        <f t="shared" si="28"/>
        <v>33478.588799999998</v>
      </c>
      <c r="M187" s="27"/>
      <c r="N187" s="26" t="s">
        <v>38</v>
      </c>
      <c r="O187" s="31" t="s">
        <v>565</v>
      </c>
      <c r="P187" s="32">
        <v>33147</v>
      </c>
      <c r="Q187" s="31" t="s">
        <v>40</v>
      </c>
      <c r="R187" s="32"/>
      <c r="S187" s="32">
        <v>43523</v>
      </c>
      <c r="T187" s="32"/>
      <c r="U187" s="32"/>
      <c r="V187" s="27"/>
      <c r="W187" s="27"/>
      <c r="X187" s="33"/>
      <c r="Y187" s="33"/>
      <c r="Z187" s="27" t="s">
        <v>106</v>
      </c>
      <c r="AA187" s="34" t="s">
        <v>42</v>
      </c>
      <c r="AB187" s="35" t="s">
        <v>43</v>
      </c>
      <c r="AC187" s="36"/>
      <c r="AD187" s="27"/>
      <c r="AE187" s="27"/>
      <c r="AF187" s="27"/>
      <c r="AG187" s="36"/>
      <c r="AH187" s="27"/>
      <c r="AI187" s="27"/>
      <c r="AJ187" s="27"/>
      <c r="AK187" s="36"/>
      <c r="AL187" s="36"/>
      <c r="AM187" s="36"/>
      <c r="AN187" s="36"/>
      <c r="AO187" s="36"/>
    </row>
    <row r="188" spans="1:41" s="1" customFormat="1" ht="45" customHeight="1" x14ac:dyDescent="0.2">
      <c r="A188" s="26">
        <v>19</v>
      </c>
      <c r="B188" s="26"/>
      <c r="C188" s="27" t="s">
        <v>556</v>
      </c>
      <c r="D188" s="27" t="s">
        <v>566</v>
      </c>
      <c r="E188" s="26" t="s">
        <v>567</v>
      </c>
      <c r="F188" s="26" t="e">
        <f>DATEDIF(P188,Q188,"y") + DATEDIF(T188,U188,"y") + DATEDIF(V188,W188,"y") + SUM(AD188) &amp; " años " &amp; DATEDIF(P188,Q188,"ym") + DATEDIF(T188,U188,"ym") + DATEDIF(V188,W188,"ym") + SUM(AE188) - SUM(AI188) &amp; " meses " &amp; DATEDIF(P188,Q188,"md") + DATEDIF(T188,U188,"md") + DATEDIF(V188,W188,"md") - SUM(AJ188) &amp; " días"</f>
        <v>#VALUE!</v>
      </c>
      <c r="G188" s="28">
        <v>0.91</v>
      </c>
      <c r="H188" s="29" t="e">
        <f t="shared" si="26"/>
        <v>#VALUE!</v>
      </c>
      <c r="I188" s="29" t="e">
        <f t="shared" si="27"/>
        <v>#VALUE!</v>
      </c>
      <c r="J188" s="26"/>
      <c r="K188" s="30">
        <v>34575.769999999997</v>
      </c>
      <c r="L188" s="30">
        <f t="shared" si="28"/>
        <v>31463.950699999998</v>
      </c>
      <c r="M188" s="27"/>
      <c r="N188" s="26" t="s">
        <v>38</v>
      </c>
      <c r="O188" s="31" t="s">
        <v>568</v>
      </c>
      <c r="P188" s="32">
        <v>36099</v>
      </c>
      <c r="Q188" s="31" t="s">
        <v>61</v>
      </c>
      <c r="R188" s="32"/>
      <c r="S188" s="32">
        <v>43888</v>
      </c>
      <c r="T188" s="32">
        <v>33664</v>
      </c>
      <c r="U188" s="32">
        <v>36099</v>
      </c>
      <c r="V188" s="27"/>
      <c r="W188" s="27"/>
      <c r="X188" s="33" t="s">
        <v>48</v>
      </c>
      <c r="Y188" s="33"/>
      <c r="Z188" s="27" t="s">
        <v>54</v>
      </c>
      <c r="AA188" s="34" t="s">
        <v>42</v>
      </c>
      <c r="AB188" s="35" t="s">
        <v>43</v>
      </c>
      <c r="AC188" s="36"/>
      <c r="AD188" s="27"/>
      <c r="AE188" s="27"/>
      <c r="AF188" s="27"/>
      <c r="AG188" s="36"/>
      <c r="AH188" s="27"/>
      <c r="AI188" s="27"/>
      <c r="AJ188" s="27"/>
      <c r="AK188" s="36"/>
      <c r="AL188" s="36"/>
      <c r="AM188" s="36"/>
      <c r="AN188" s="36"/>
      <c r="AO188" s="36"/>
    </row>
    <row r="189" spans="1:41" s="1" customFormat="1" ht="45" customHeight="1" x14ac:dyDescent="0.2">
      <c r="A189" s="26">
        <v>20</v>
      </c>
      <c r="B189" s="26"/>
      <c r="C189" s="27" t="s">
        <v>556</v>
      </c>
      <c r="D189" s="27" t="s">
        <v>569</v>
      </c>
      <c r="E189" s="26" t="s">
        <v>570</v>
      </c>
      <c r="F189" s="26" t="e">
        <f>DATEDIF(P189,Q189,"y") + DATEDIF(T189,U189,"y") + DATEDIF(V189,W189,"y") + SUM(Z189) &amp; " años " &amp; DATEDIF(P189,Q189,"ym") + DATEDIF(T189,U189,"ym") + DATEDIF(V189,W189,"ym") + SUM(AA189) - SUM(AE189) &amp; " meses " &amp; DATEDIF(P189,Q189,"md") + DATEDIF(T189,U189,"md") + DATEDIF(V189,W189,"md") - SUM(AF189) &amp; " días"</f>
        <v>#VALUE!</v>
      </c>
      <c r="G189" s="28">
        <v>1</v>
      </c>
      <c r="H189" s="29" t="e">
        <f t="shared" si="26"/>
        <v>#VALUE!</v>
      </c>
      <c r="I189" s="29" t="e">
        <f t="shared" si="27"/>
        <v>#VALUE!</v>
      </c>
      <c r="J189" s="26"/>
      <c r="K189" s="30">
        <f>35615.53</f>
        <v>35615.53</v>
      </c>
      <c r="L189" s="30">
        <f t="shared" si="28"/>
        <v>35615.53</v>
      </c>
      <c r="M189" s="27"/>
      <c r="N189" s="26" t="s">
        <v>38</v>
      </c>
      <c r="O189" s="31" t="s">
        <v>571</v>
      </c>
      <c r="P189" s="32">
        <v>32573</v>
      </c>
      <c r="Q189" s="31" t="s">
        <v>40</v>
      </c>
      <c r="R189" s="32"/>
      <c r="S189" s="32">
        <v>43158</v>
      </c>
      <c r="T189" s="32"/>
      <c r="U189" s="32"/>
      <c r="V189" s="27"/>
      <c r="W189" s="27"/>
      <c r="X189" s="33"/>
      <c r="Y189" s="33"/>
      <c r="Z189" s="27" t="s">
        <v>106</v>
      </c>
      <c r="AA189" s="34" t="s">
        <v>42</v>
      </c>
      <c r="AB189" s="35" t="s">
        <v>43</v>
      </c>
      <c r="AC189" s="36"/>
      <c r="AD189" s="27"/>
      <c r="AE189" s="27"/>
      <c r="AF189" s="27"/>
      <c r="AG189" s="36"/>
      <c r="AH189" s="27"/>
      <c r="AI189" s="27"/>
      <c r="AJ189" s="27"/>
      <c r="AK189" s="36"/>
      <c r="AL189" s="36"/>
      <c r="AM189" s="36"/>
      <c r="AN189" s="36"/>
      <c r="AO189" s="36"/>
    </row>
    <row r="190" spans="1:41" s="1" customFormat="1" ht="45" customHeight="1" x14ac:dyDescent="0.2">
      <c r="A190" s="26">
        <v>21</v>
      </c>
      <c r="B190" s="26"/>
      <c r="C190" s="27" t="s">
        <v>556</v>
      </c>
      <c r="D190" s="27" t="s">
        <v>572</v>
      </c>
      <c r="E190" s="26" t="s">
        <v>573</v>
      </c>
      <c r="F190" s="26" t="e">
        <f>DATEDIF(P190,Q190,"y") + DATEDIF(T190,U190,"y") + DATEDIF(V190,W190,"y") + SUM(AD190) &amp; " años " &amp; DATEDIF(P190,Q190,"ym") + DATEDIF(T190,U190,"ym") + DATEDIF(V190,W190,"ym") + SUM(AE190) - SUM(AI190) &amp; " meses " &amp; DATEDIF(P190,Q190,"md") + DATEDIF(T190,U190,"md") + DATEDIF(V190,W190,"md") - SUM(AJ190) &amp; " días"</f>
        <v>#VALUE!</v>
      </c>
      <c r="G190" s="28">
        <v>0.88</v>
      </c>
      <c r="H190" s="29" t="e">
        <f t="shared" si="26"/>
        <v>#VALUE!</v>
      </c>
      <c r="I190" s="29" t="e">
        <f t="shared" si="27"/>
        <v>#VALUE!</v>
      </c>
      <c r="J190" s="26"/>
      <c r="K190" s="30">
        <f>35615.52</f>
        <v>35615.519999999997</v>
      </c>
      <c r="L190" s="30">
        <f t="shared" si="28"/>
        <v>31341.657599999999</v>
      </c>
      <c r="M190" s="27"/>
      <c r="N190" s="26" t="s">
        <v>38</v>
      </c>
      <c r="O190" s="31" t="s">
        <v>574</v>
      </c>
      <c r="P190" s="32">
        <v>34043</v>
      </c>
      <c r="Q190" s="31" t="s">
        <v>40</v>
      </c>
      <c r="R190" s="32"/>
      <c r="S190" s="32">
        <v>43523</v>
      </c>
      <c r="T190" s="32"/>
      <c r="U190" s="32"/>
      <c r="V190" s="27"/>
      <c r="W190" s="27"/>
      <c r="X190" s="33"/>
      <c r="Y190" s="33"/>
      <c r="Z190" s="27" t="s">
        <v>106</v>
      </c>
      <c r="AA190" s="34" t="s">
        <v>42</v>
      </c>
      <c r="AB190" s="35" t="s">
        <v>43</v>
      </c>
      <c r="AC190" s="36"/>
      <c r="AD190" s="27"/>
      <c r="AE190" s="27"/>
      <c r="AF190" s="27"/>
      <c r="AG190" s="36"/>
      <c r="AH190" s="27"/>
      <c r="AI190" s="27"/>
      <c r="AJ190" s="27"/>
      <c r="AK190" s="36"/>
      <c r="AL190" s="36"/>
      <c r="AM190" s="36"/>
      <c r="AN190" s="36"/>
      <c r="AO190" s="36"/>
    </row>
    <row r="191" spans="1:41" s="1" customFormat="1" ht="45" customHeight="1" x14ac:dyDescent="0.2">
      <c r="A191" s="26">
        <v>22</v>
      </c>
      <c r="B191" s="26"/>
      <c r="C191" s="27" t="s">
        <v>556</v>
      </c>
      <c r="D191" s="27" t="s">
        <v>575</v>
      </c>
      <c r="E191" s="26" t="s">
        <v>576</v>
      </c>
      <c r="F191" s="26" t="e">
        <f>DATEDIF(P191,Q191,"y") + DATEDIF(T191,U191,"y") + DATEDIF(V191,W191,"y") + SUM(AD191) &amp; " años " &amp; DATEDIF(P191,Q191,"ym") + DATEDIF(T191,U191,"ym") + DATEDIF(V191,W191,"ym") + SUM(AE191) - SUM(AI191) &amp; " meses " &amp; DATEDIF(P191,Q191,"md") + DATEDIF(T191,U191,"md") + DATEDIF(V191,W191,"md") - SUM(AJ191) &amp; " días"</f>
        <v>#VALUE!</v>
      </c>
      <c r="G191" s="28">
        <v>0.85</v>
      </c>
      <c r="H191" s="29" t="e">
        <f t="shared" si="26"/>
        <v>#VALUE!</v>
      </c>
      <c r="I191" s="29" t="e">
        <f t="shared" si="27"/>
        <v>#VALUE!</v>
      </c>
      <c r="J191" s="26"/>
      <c r="K191" s="30">
        <f>35615.53</f>
        <v>35615.53</v>
      </c>
      <c r="L191" s="30">
        <f t="shared" si="28"/>
        <v>30273.200499999999</v>
      </c>
      <c r="M191" s="27"/>
      <c r="N191" s="26" t="s">
        <v>38</v>
      </c>
      <c r="O191" s="31" t="s">
        <v>577</v>
      </c>
      <c r="P191" s="32">
        <v>34366</v>
      </c>
      <c r="Q191" s="31" t="s">
        <v>40</v>
      </c>
      <c r="R191" s="32"/>
      <c r="S191" s="32">
        <v>43158</v>
      </c>
      <c r="T191" s="32"/>
      <c r="U191" s="32"/>
      <c r="V191" s="27"/>
      <c r="W191" s="27"/>
      <c r="X191" s="33"/>
      <c r="Y191" s="33"/>
      <c r="Z191" s="27" t="s">
        <v>106</v>
      </c>
      <c r="AA191" s="34" t="s">
        <v>42</v>
      </c>
      <c r="AB191" s="35" t="s">
        <v>43</v>
      </c>
      <c r="AC191" s="36"/>
      <c r="AD191" s="27"/>
      <c r="AE191" s="27"/>
      <c r="AF191" s="27"/>
      <c r="AG191" s="36"/>
      <c r="AH191" s="27"/>
      <c r="AI191" s="27"/>
      <c r="AJ191" s="27"/>
      <c r="AK191" s="36"/>
      <c r="AL191" s="36"/>
      <c r="AM191" s="36"/>
      <c r="AN191" s="36"/>
      <c r="AO191" s="36"/>
    </row>
    <row r="192" spans="1:41" s="1" customFormat="1" ht="45" customHeight="1" x14ac:dyDescent="0.2">
      <c r="A192" s="26">
        <v>23</v>
      </c>
      <c r="B192" s="26"/>
      <c r="C192" s="27" t="s">
        <v>556</v>
      </c>
      <c r="D192" s="27" t="s">
        <v>578</v>
      </c>
      <c r="E192" s="26" t="s">
        <v>579</v>
      </c>
      <c r="F192" s="26" t="e">
        <f>DATEDIF(P192,Q192,"y") + DATEDIF(T192,U192,"y") + DATEDIF(V192,W192,"y") + SUM(AD192) &amp; " años " &amp; DATEDIF(P192,Q192,"ym") + DATEDIF(T192,U192,"ym") + DATEDIF(V192,W192,"ym") + SUM(AE192) - SUM(AI192) &amp; " meses " &amp; DATEDIF(P192,Q192,"md") + DATEDIF(T192,U192,"md") + DATEDIF(V192,W192,"md") - SUM(AJ192) &amp; " días"</f>
        <v>#VALUE!</v>
      </c>
      <c r="G192" s="28">
        <v>0.88</v>
      </c>
      <c r="H192" s="29" t="e">
        <f t="shared" si="26"/>
        <v>#VALUE!</v>
      </c>
      <c r="I192" s="29" t="e">
        <f t="shared" si="27"/>
        <v>#VALUE!</v>
      </c>
      <c r="J192" s="26"/>
      <c r="K192" s="30">
        <f>35615.53</f>
        <v>35615.53</v>
      </c>
      <c r="L192" s="30">
        <f t="shared" si="28"/>
        <v>31341.666399999998</v>
      </c>
      <c r="M192" s="27"/>
      <c r="N192" s="26" t="s">
        <v>38</v>
      </c>
      <c r="O192" s="31" t="s">
        <v>580</v>
      </c>
      <c r="P192" s="32">
        <v>33878</v>
      </c>
      <c r="Q192" s="31" t="s">
        <v>40</v>
      </c>
      <c r="R192" s="32"/>
      <c r="S192" s="32">
        <v>43523</v>
      </c>
      <c r="T192" s="32"/>
      <c r="U192" s="32"/>
      <c r="V192" s="27"/>
      <c r="W192" s="27"/>
      <c r="X192" s="33"/>
      <c r="Y192" s="33"/>
      <c r="Z192" s="27" t="s">
        <v>106</v>
      </c>
      <c r="AA192" s="34" t="s">
        <v>42</v>
      </c>
      <c r="AB192" s="35" t="s">
        <v>43</v>
      </c>
      <c r="AC192" s="36"/>
      <c r="AD192" s="27"/>
      <c r="AE192" s="27"/>
      <c r="AF192" s="27"/>
      <c r="AG192" s="36"/>
      <c r="AH192" s="27"/>
      <c r="AI192" s="27"/>
      <c r="AJ192" s="27"/>
      <c r="AK192" s="36"/>
      <c r="AL192" s="36"/>
      <c r="AM192" s="36"/>
      <c r="AN192" s="36"/>
      <c r="AO192" s="36"/>
    </row>
    <row r="193" spans="1:41" s="1" customFormat="1" ht="45" customHeight="1" x14ac:dyDescent="0.2">
      <c r="A193" s="26">
        <v>24</v>
      </c>
      <c r="B193" s="26"/>
      <c r="C193" s="27" t="s">
        <v>556</v>
      </c>
      <c r="D193" s="27" t="s">
        <v>581</v>
      </c>
      <c r="E193" s="26" t="s">
        <v>582</v>
      </c>
      <c r="F193" s="26" t="e">
        <f>DATEDIF(P193,Q193,"y") + DATEDIF(T193,U193,"y") + DATEDIF(V193,W193,"y") + SUM(AD193) &amp; " años " &amp; DATEDIF(P193,Q193,"ym") + DATEDIF(T193,U193,"ym") + DATEDIF(V193,W193,"ym") + SUM(AE193) - SUM(AI193) &amp; " meses " &amp; DATEDIF(P193,Q193,"md") + DATEDIF(T193,U193,"md") + DATEDIF(V193,W193,"md") - SUM(AJ193) &amp; " días"</f>
        <v>#VALUE!</v>
      </c>
      <c r="G193" s="28">
        <v>0.91</v>
      </c>
      <c r="H193" s="29" t="e">
        <f t="shared" si="26"/>
        <v>#VALUE!</v>
      </c>
      <c r="I193" s="29" t="e">
        <f t="shared" si="27"/>
        <v>#VALUE!</v>
      </c>
      <c r="J193" s="26"/>
      <c r="K193" s="30">
        <f>35615.53</f>
        <v>35615.53</v>
      </c>
      <c r="L193" s="30">
        <f t="shared" si="28"/>
        <v>32410.132300000001</v>
      </c>
      <c r="M193" s="27"/>
      <c r="N193" s="26" t="s">
        <v>38</v>
      </c>
      <c r="O193" s="31" t="s">
        <v>583</v>
      </c>
      <c r="P193" s="32">
        <v>33756</v>
      </c>
      <c r="Q193" s="31" t="s">
        <v>40</v>
      </c>
      <c r="R193" s="32"/>
      <c r="S193" s="32">
        <v>43523</v>
      </c>
      <c r="T193" s="32"/>
      <c r="U193" s="32"/>
      <c r="V193" s="27"/>
      <c r="W193" s="27"/>
      <c r="X193" s="33"/>
      <c r="Y193" s="33"/>
      <c r="Z193" s="27" t="s">
        <v>106</v>
      </c>
      <c r="AA193" s="34" t="s">
        <v>42</v>
      </c>
      <c r="AB193" s="35" t="s">
        <v>43</v>
      </c>
      <c r="AC193" s="36"/>
      <c r="AD193" s="27"/>
      <c r="AE193" s="27"/>
      <c r="AF193" s="27"/>
      <c r="AG193" s="36"/>
      <c r="AH193" s="27"/>
      <c r="AI193" s="27"/>
      <c r="AJ193" s="27"/>
      <c r="AK193" s="36"/>
      <c r="AL193" s="36"/>
      <c r="AM193" s="36"/>
      <c r="AN193" s="36"/>
      <c r="AO193" s="36"/>
    </row>
    <row r="194" spans="1:41" s="1" customFormat="1" ht="45" customHeight="1" x14ac:dyDescent="0.2">
      <c r="A194" s="26">
        <v>25</v>
      </c>
      <c r="B194" s="26"/>
      <c r="C194" s="27" t="s">
        <v>556</v>
      </c>
      <c r="D194" s="27" t="s">
        <v>584</v>
      </c>
      <c r="E194" s="26" t="s">
        <v>585</v>
      </c>
      <c r="F194" s="26" t="e">
        <f>DATEDIF(P194,Q194,"y") + DATEDIF(T194,U194,"y") + DATEDIF(V194,W194,"y") + SUM(AD194) &amp; " años " &amp; DATEDIF(P194,Q194,"ym") + DATEDIF(T194,U194,"ym") + DATEDIF(V194,W194,"ym") + SUM(AE194) - SUM(AI194) &amp; " meses " &amp; DATEDIF(P194,Q194,"md") + DATEDIF(T194,U194,"md") + DATEDIF(V194,W194,"md") - SUM(AJ194) &amp; " días"</f>
        <v>#VALUE!</v>
      </c>
      <c r="G194" s="28">
        <v>0.88</v>
      </c>
      <c r="H194" s="29" t="e">
        <f t="shared" si="26"/>
        <v>#VALUE!</v>
      </c>
      <c r="I194" s="29" t="e">
        <f t="shared" si="27"/>
        <v>#VALUE!</v>
      </c>
      <c r="J194" s="26"/>
      <c r="K194" s="30">
        <v>34575.769999999997</v>
      </c>
      <c r="L194" s="30">
        <f t="shared" si="28"/>
        <v>30426.677599999999</v>
      </c>
      <c r="M194" s="27"/>
      <c r="N194" s="26" t="s">
        <v>38</v>
      </c>
      <c r="O194" s="31" t="s">
        <v>586</v>
      </c>
      <c r="P194" s="32">
        <v>34001</v>
      </c>
      <c r="Q194" s="31" t="s">
        <v>40</v>
      </c>
      <c r="R194" s="32"/>
      <c r="S194" s="32">
        <v>43888</v>
      </c>
      <c r="T194" s="32"/>
      <c r="U194" s="32"/>
      <c r="V194" s="27"/>
      <c r="W194" s="27"/>
      <c r="X194" s="33"/>
      <c r="Y194" s="33"/>
      <c r="Z194" s="27" t="s">
        <v>106</v>
      </c>
      <c r="AA194" s="34" t="s">
        <v>42</v>
      </c>
      <c r="AB194" s="35" t="s">
        <v>43</v>
      </c>
      <c r="AC194" s="36"/>
      <c r="AD194" s="27"/>
      <c r="AE194" s="27"/>
      <c r="AF194" s="27"/>
      <c r="AG194" s="36"/>
      <c r="AH194" s="27"/>
      <c r="AI194" s="27"/>
      <c r="AJ194" s="27"/>
      <c r="AK194" s="36"/>
      <c r="AL194" s="36"/>
      <c r="AM194" s="36"/>
      <c r="AN194" s="36"/>
      <c r="AO194" s="36"/>
    </row>
    <row r="195" spans="1:41" s="1" customFormat="1" ht="45" customHeight="1" x14ac:dyDescent="0.2">
      <c r="A195" s="26">
        <v>26</v>
      </c>
      <c r="B195" s="26"/>
      <c r="C195" s="27" t="s">
        <v>556</v>
      </c>
      <c r="D195" s="27" t="s">
        <v>587</v>
      </c>
      <c r="E195" s="26" t="s">
        <v>588</v>
      </c>
      <c r="F195" s="26" t="e">
        <f>DATEDIF(P195,Q195,"y") + DATEDIF(T195,U195,"y") + DATEDIF(V195,W195,"y") + SUM(Z195) &amp; " años " &amp; DATEDIF(P195,Q195,"ym") + DATEDIF(T195,U195,"ym") + DATEDIF(V195,W195,"ym") + SUM(AA195) - SUM(AE195) &amp; " meses " &amp; DATEDIF(P195,Q195,"md") + DATEDIF(T195,U195,"md") + DATEDIF(V195,W195,"md") - SUM(AF195) &amp; " días"</f>
        <v>#VALUE!</v>
      </c>
      <c r="G195" s="28">
        <v>0.91</v>
      </c>
      <c r="H195" s="29" t="e">
        <f t="shared" si="26"/>
        <v>#VALUE!</v>
      </c>
      <c r="I195" s="29" t="e">
        <f t="shared" si="27"/>
        <v>#VALUE!</v>
      </c>
      <c r="J195" s="26"/>
      <c r="K195" s="30">
        <f>35615.53</f>
        <v>35615.53</v>
      </c>
      <c r="L195" s="30">
        <f t="shared" si="28"/>
        <v>32410.132300000001</v>
      </c>
      <c r="M195" s="27"/>
      <c r="N195" s="26" t="s">
        <v>38</v>
      </c>
      <c r="O195" s="31" t="s">
        <v>589</v>
      </c>
      <c r="P195" s="32">
        <v>33512</v>
      </c>
      <c r="Q195" s="31" t="s">
        <v>40</v>
      </c>
      <c r="R195" s="32"/>
      <c r="S195" s="32">
        <v>43158</v>
      </c>
      <c r="T195" s="32"/>
      <c r="U195" s="32"/>
      <c r="V195" s="27"/>
      <c r="W195" s="27"/>
      <c r="X195" s="33"/>
      <c r="Y195" s="33"/>
      <c r="Z195" s="27" t="s">
        <v>106</v>
      </c>
      <c r="AA195" s="34" t="s">
        <v>42</v>
      </c>
      <c r="AB195" s="35" t="s">
        <v>43</v>
      </c>
      <c r="AC195" s="36"/>
      <c r="AD195" s="27"/>
      <c r="AE195" s="27"/>
      <c r="AF195" s="27"/>
      <c r="AG195" s="36"/>
      <c r="AH195" s="27"/>
      <c r="AI195" s="27"/>
      <c r="AJ195" s="27"/>
      <c r="AK195" s="36"/>
      <c r="AL195" s="36"/>
      <c r="AM195" s="36"/>
      <c r="AN195" s="36"/>
      <c r="AO195" s="36"/>
    </row>
    <row r="196" spans="1:41" s="1" customFormat="1" ht="45" customHeight="1" x14ac:dyDescent="0.2">
      <c r="A196" s="26">
        <v>27</v>
      </c>
      <c r="B196" s="26"/>
      <c r="C196" s="27" t="s">
        <v>556</v>
      </c>
      <c r="D196" s="27" t="s">
        <v>590</v>
      </c>
      <c r="E196" s="26" t="s">
        <v>591</v>
      </c>
      <c r="F196" s="26" t="e">
        <f>DATEDIF(P196,Q196,"y") + DATEDIF(T196,U196,"y") + DATEDIF(V196,W196,"y") + SUM(Z196) &amp; " años " &amp; DATEDIF(P196,Q196,"ym") + DATEDIF(T196,U196,"ym") + DATEDIF(V196,W196,"ym") + SUM(AA196) - SUM(AE196) &amp; " meses " &amp; DATEDIF(P196,Q196,"md") + DATEDIF(T196,U196,"md") + DATEDIF(V196,W196,"md") - SUM(AF196) &amp; " días"</f>
        <v>#VALUE!</v>
      </c>
      <c r="G196" s="28">
        <v>0.91</v>
      </c>
      <c r="H196" s="29" t="e">
        <f t="shared" si="26"/>
        <v>#VALUE!</v>
      </c>
      <c r="I196" s="29" t="e">
        <f t="shared" si="27"/>
        <v>#VALUE!</v>
      </c>
      <c r="J196" s="26"/>
      <c r="K196" s="30">
        <v>34575.769999999997</v>
      </c>
      <c r="L196" s="30">
        <f t="shared" si="28"/>
        <v>31463.950699999998</v>
      </c>
      <c r="M196" s="27"/>
      <c r="N196" s="26" t="s">
        <v>38</v>
      </c>
      <c r="O196" s="31" t="s">
        <v>592</v>
      </c>
      <c r="P196" s="32">
        <v>33635</v>
      </c>
      <c r="Q196" s="31" t="s">
        <v>40</v>
      </c>
      <c r="R196" s="32"/>
      <c r="S196" s="32">
        <v>43888</v>
      </c>
      <c r="T196" s="32"/>
      <c r="U196" s="32"/>
      <c r="V196" s="27"/>
      <c r="W196" s="27"/>
      <c r="X196" s="33"/>
      <c r="Y196" s="33"/>
      <c r="Z196" s="27" t="s">
        <v>106</v>
      </c>
      <c r="AA196" s="34" t="s">
        <v>42</v>
      </c>
      <c r="AB196" s="35" t="s">
        <v>43</v>
      </c>
      <c r="AC196" s="36"/>
      <c r="AD196" s="27"/>
      <c r="AE196" s="27"/>
      <c r="AF196" s="27"/>
      <c r="AG196" s="36"/>
      <c r="AH196" s="27"/>
      <c r="AI196" s="27"/>
      <c r="AJ196" s="27"/>
      <c r="AK196" s="36"/>
      <c r="AL196" s="36"/>
      <c r="AM196" s="36"/>
      <c r="AN196" s="36"/>
      <c r="AO196" s="36"/>
    </row>
    <row r="197" spans="1:41" s="1" customFormat="1" ht="45" customHeight="1" x14ac:dyDescent="0.2">
      <c r="A197" s="26">
        <v>28</v>
      </c>
      <c r="B197" s="26"/>
      <c r="C197" s="27" t="s">
        <v>556</v>
      </c>
      <c r="D197" s="27" t="s">
        <v>593</v>
      </c>
      <c r="E197" s="26" t="s">
        <v>594</v>
      </c>
      <c r="F197" s="26" t="e">
        <f>DATEDIF(P197,Q197,"y") + DATEDIF(T197,U197,"y") + DATEDIF(V197,W197,"y") + SUM(Z197) &amp; " años " &amp; DATEDIF(P197,Q197,"ym") + DATEDIF(T197,U197,"ym") + DATEDIF(V197,W197,"ym") + SUM(AA197) - SUM(AE197) &amp; " meses " &amp; DATEDIF(P197,Q197,"md") + DATEDIF(T197,U197,"md") + DATEDIF(V197,W197,"md") - SUM(AF197) &amp; " días"</f>
        <v>#VALUE!</v>
      </c>
      <c r="G197" s="28">
        <v>0.97</v>
      </c>
      <c r="H197" s="29" t="e">
        <f t="shared" si="26"/>
        <v>#VALUE!</v>
      </c>
      <c r="I197" s="29" t="e">
        <f t="shared" si="27"/>
        <v>#VALUE!</v>
      </c>
      <c r="J197" s="26"/>
      <c r="K197" s="30">
        <f>35615.53</f>
        <v>35615.53</v>
      </c>
      <c r="L197" s="30">
        <f t="shared" si="28"/>
        <v>34547.064099999996</v>
      </c>
      <c r="M197" s="27"/>
      <c r="N197" s="26" t="s">
        <v>38</v>
      </c>
      <c r="O197" s="31" t="s">
        <v>595</v>
      </c>
      <c r="P197" s="32">
        <v>32905</v>
      </c>
      <c r="Q197" s="31" t="s">
        <v>40</v>
      </c>
      <c r="R197" s="32"/>
      <c r="S197" s="32">
        <v>43158</v>
      </c>
      <c r="T197" s="32"/>
      <c r="U197" s="32"/>
      <c r="V197" s="27"/>
      <c r="W197" s="27"/>
      <c r="X197" s="33"/>
      <c r="Y197" s="33"/>
      <c r="Z197" s="27" t="s">
        <v>106</v>
      </c>
      <c r="AA197" s="34" t="s">
        <v>42</v>
      </c>
      <c r="AB197" s="35" t="s">
        <v>43</v>
      </c>
      <c r="AC197" s="36"/>
      <c r="AD197" s="27"/>
      <c r="AE197" s="27"/>
      <c r="AF197" s="27"/>
      <c r="AG197" s="36"/>
      <c r="AH197" s="27"/>
      <c r="AI197" s="27"/>
      <c r="AJ197" s="27"/>
      <c r="AK197" s="36"/>
      <c r="AL197" s="36"/>
      <c r="AM197" s="36"/>
      <c r="AN197" s="36"/>
      <c r="AO197" s="36"/>
    </row>
    <row r="198" spans="1:41" s="1" customFormat="1" ht="45" customHeight="1" x14ac:dyDescent="0.2">
      <c r="A198" s="26">
        <v>29</v>
      </c>
      <c r="B198" s="26"/>
      <c r="C198" s="27" t="s">
        <v>556</v>
      </c>
      <c r="D198" s="27" t="s">
        <v>596</v>
      </c>
      <c r="E198" s="26" t="s">
        <v>597</v>
      </c>
      <c r="F198" s="26" t="e">
        <f>DATEDIF(P198,Q198,"y") + DATEDIF(T198,U198,"y") + DATEDIF(V198,W198,"y") + SUM(Z198) &amp; " años " &amp; DATEDIF(P198,Q198,"ym") + DATEDIF(T198,U198,"ym") + DATEDIF(V198,W198,"ym") + SUM(AA198) - SUM(AE198) &amp; " meses " &amp; DATEDIF(P198,Q198,"md") + DATEDIF(T198,U198,"md") + DATEDIF(V198,W198,"md") - SUM(AF198) &amp; " días"</f>
        <v>#VALUE!</v>
      </c>
      <c r="G198" s="28">
        <v>0.85</v>
      </c>
      <c r="H198" s="29" t="e">
        <f t="shared" si="26"/>
        <v>#VALUE!</v>
      </c>
      <c r="I198" s="29" t="e">
        <f t="shared" si="27"/>
        <v>#VALUE!</v>
      </c>
      <c r="J198" s="26"/>
      <c r="K198" s="30">
        <v>34575.78</v>
      </c>
      <c r="L198" s="30">
        <f t="shared" si="28"/>
        <v>29389.412999999997</v>
      </c>
      <c r="M198" s="27"/>
      <c r="N198" s="26" t="s">
        <v>38</v>
      </c>
      <c r="O198" s="31" t="s">
        <v>598</v>
      </c>
      <c r="P198" s="32">
        <v>34335</v>
      </c>
      <c r="Q198" s="31" t="s">
        <v>40</v>
      </c>
      <c r="R198" s="32"/>
      <c r="S198" s="32">
        <v>44619</v>
      </c>
      <c r="T198" s="32"/>
      <c r="U198" s="32"/>
      <c r="V198" s="27"/>
      <c r="W198" s="27"/>
      <c r="X198" s="33"/>
      <c r="Y198" s="33"/>
      <c r="Z198" s="27" t="s">
        <v>106</v>
      </c>
      <c r="AA198" s="34" t="s">
        <v>42</v>
      </c>
      <c r="AB198" s="35" t="s">
        <v>43</v>
      </c>
      <c r="AC198" s="36"/>
      <c r="AD198" s="27"/>
      <c r="AE198" s="27"/>
      <c r="AF198" s="27"/>
      <c r="AG198" s="36"/>
      <c r="AH198" s="27"/>
      <c r="AI198" s="27"/>
      <c r="AJ198" s="27"/>
      <c r="AK198" s="36"/>
      <c r="AL198" s="36"/>
      <c r="AM198" s="36"/>
      <c r="AN198" s="36"/>
      <c r="AO198" s="36"/>
    </row>
    <row r="199" spans="1:41" s="1" customFormat="1" ht="45" customHeight="1" x14ac:dyDescent="0.2">
      <c r="A199" s="26">
        <v>30</v>
      </c>
      <c r="B199" s="26"/>
      <c r="C199" s="27" t="s">
        <v>556</v>
      </c>
      <c r="D199" s="27" t="s">
        <v>599</v>
      </c>
      <c r="E199" s="26" t="s">
        <v>600</v>
      </c>
      <c r="F199" s="26" t="e">
        <f>DATEDIF(P199,Q199,"y") + DATEDIF(T199,U199,"y") + DATEDIF(V199,W199,"y") + SUM(Z199) &amp; " años " &amp; DATEDIF(P199,Q199,"ym") + DATEDIF(T199,U199,"ym") + DATEDIF(V199,W199,"ym") + SUM(AA199) - SUM(AE199) &amp; " meses " &amp; DATEDIF(P199,Q199,"md") + DATEDIF(T199,U199,"md") + DATEDIF(V199,W199,"md") - SUM(AF199) &amp; " días"</f>
        <v>#VALUE!</v>
      </c>
      <c r="G199" s="37">
        <v>0.82499999999999996</v>
      </c>
      <c r="H199" s="29" t="e">
        <f t="shared" si="26"/>
        <v>#VALUE!</v>
      </c>
      <c r="I199" s="29" t="e">
        <f t="shared" si="27"/>
        <v>#VALUE!</v>
      </c>
      <c r="J199" s="26"/>
      <c r="K199" s="30">
        <f>35615.53</f>
        <v>35615.53</v>
      </c>
      <c r="L199" s="30">
        <f t="shared" si="28"/>
        <v>29382.812249999999</v>
      </c>
      <c r="M199" s="27"/>
      <c r="N199" s="26" t="s">
        <v>38</v>
      </c>
      <c r="O199" s="31" t="s">
        <v>601</v>
      </c>
      <c r="P199" s="32">
        <v>34820</v>
      </c>
      <c r="Q199" s="31" t="s">
        <v>47</v>
      </c>
      <c r="R199" s="32"/>
      <c r="S199" s="32">
        <v>43523</v>
      </c>
      <c r="T199" s="32"/>
      <c r="U199" s="32"/>
      <c r="V199" s="27"/>
      <c r="W199" s="27"/>
      <c r="X199" s="33"/>
      <c r="Y199" s="33"/>
      <c r="Z199" s="27" t="s">
        <v>602</v>
      </c>
      <c r="AA199" s="34" t="s">
        <v>42</v>
      </c>
      <c r="AB199" s="35" t="s">
        <v>43</v>
      </c>
      <c r="AC199" s="36"/>
      <c r="AD199" s="27"/>
      <c r="AE199" s="27"/>
      <c r="AF199" s="27"/>
      <c r="AG199" s="36"/>
      <c r="AH199" s="27"/>
      <c r="AI199" s="27"/>
      <c r="AJ199" s="27"/>
      <c r="AK199" s="36"/>
      <c r="AL199" s="36"/>
      <c r="AM199" s="36"/>
      <c r="AN199" s="36"/>
      <c r="AO199" s="36"/>
    </row>
    <row r="200" spans="1:41" s="1" customFormat="1" ht="45" customHeight="1" x14ac:dyDescent="0.2">
      <c r="A200" s="26">
        <v>31</v>
      </c>
      <c r="B200" s="26"/>
      <c r="C200" s="27" t="s">
        <v>603</v>
      </c>
      <c r="D200" s="27" t="s">
        <v>604</v>
      </c>
      <c r="E200" s="26" t="s">
        <v>605</v>
      </c>
      <c r="F200" s="26" t="e">
        <f t="shared" ref="F200:F213" si="29">DATEDIF(P200,Q200,"y") + DATEDIF(T200,U200,"y") + DATEDIF(V200,W200,"y") + SUM(AD200) &amp; " años " &amp; DATEDIF(P200,Q200,"ym") + DATEDIF(T200,U200,"ym") + DATEDIF(V200,W200,"ym") + SUM(AE200) - SUM(AI200) &amp; " meses " &amp; DATEDIF(P200,Q200,"md") + DATEDIF(T200,U200,"md") + DATEDIF(V200,W200,"md") - SUM(AJ200) &amp; " días"</f>
        <v>#VALUE!</v>
      </c>
      <c r="G200" s="28">
        <v>0.88</v>
      </c>
      <c r="H200" s="29" t="e">
        <f t="shared" si="26"/>
        <v>#VALUE!</v>
      </c>
      <c r="I200" s="29" t="e">
        <f t="shared" si="27"/>
        <v>#VALUE!</v>
      </c>
      <c r="J200" s="26"/>
      <c r="K200" s="30">
        <f>32541.77</f>
        <v>32541.77</v>
      </c>
      <c r="L200" s="30">
        <f t="shared" si="28"/>
        <v>28636.757600000001</v>
      </c>
      <c r="M200" s="27"/>
      <c r="N200" s="26" t="s">
        <v>38</v>
      </c>
      <c r="O200" s="31" t="s">
        <v>606</v>
      </c>
      <c r="P200" s="32">
        <v>34029</v>
      </c>
      <c r="Q200" s="31" t="s">
        <v>40</v>
      </c>
      <c r="R200" s="32"/>
      <c r="S200" s="32">
        <v>43888</v>
      </c>
      <c r="T200" s="32"/>
      <c r="U200" s="32"/>
      <c r="V200" s="27"/>
      <c r="W200" s="27"/>
      <c r="X200" s="33"/>
      <c r="Y200" s="33"/>
      <c r="Z200" s="27" t="s">
        <v>106</v>
      </c>
      <c r="AA200" s="34" t="s">
        <v>42</v>
      </c>
      <c r="AB200" s="35" t="s">
        <v>43</v>
      </c>
      <c r="AC200" s="36"/>
      <c r="AD200" s="27"/>
      <c r="AE200" s="27"/>
      <c r="AF200" s="27"/>
      <c r="AG200" s="36"/>
      <c r="AH200" s="27"/>
      <c r="AI200" s="27"/>
      <c r="AJ200" s="27"/>
      <c r="AK200" s="36"/>
      <c r="AL200" s="36"/>
      <c r="AM200" s="36"/>
      <c r="AN200" s="36"/>
      <c r="AO200" s="36"/>
    </row>
    <row r="201" spans="1:41" s="1" customFormat="1" ht="45" customHeight="1" x14ac:dyDescent="0.2">
      <c r="A201" s="26">
        <v>32</v>
      </c>
      <c r="B201" s="26"/>
      <c r="C201" s="27" t="s">
        <v>603</v>
      </c>
      <c r="D201" s="27" t="s">
        <v>607</v>
      </c>
      <c r="E201" s="26" t="s">
        <v>608</v>
      </c>
      <c r="F201" s="26" t="e">
        <f t="shared" si="29"/>
        <v>#VALUE!</v>
      </c>
      <c r="G201" s="28">
        <v>0.7</v>
      </c>
      <c r="H201" s="29" t="e">
        <f t="shared" si="26"/>
        <v>#VALUE!</v>
      </c>
      <c r="I201" s="29" t="e">
        <f t="shared" si="27"/>
        <v>#VALUE!</v>
      </c>
      <c r="J201" s="26"/>
      <c r="K201" s="30">
        <f>34575.78</f>
        <v>34575.78</v>
      </c>
      <c r="L201" s="30">
        <f t="shared" si="28"/>
        <v>24203.045999999998</v>
      </c>
      <c r="M201" s="27"/>
      <c r="N201" s="26" t="s">
        <v>38</v>
      </c>
      <c r="O201" s="31" t="s">
        <v>609</v>
      </c>
      <c r="P201" s="32">
        <v>36861</v>
      </c>
      <c r="Q201" s="31" t="s">
        <v>40</v>
      </c>
      <c r="R201" s="32"/>
      <c r="S201" s="32">
        <v>42793</v>
      </c>
      <c r="T201" s="32">
        <v>33253</v>
      </c>
      <c r="U201" s="32">
        <v>33593</v>
      </c>
      <c r="V201" s="27"/>
      <c r="W201" s="27"/>
      <c r="X201" s="33"/>
      <c r="Y201" s="33"/>
      <c r="Z201" s="27" t="s">
        <v>106</v>
      </c>
      <c r="AA201" s="34" t="s">
        <v>42</v>
      </c>
      <c r="AB201" s="35" t="s">
        <v>43</v>
      </c>
      <c r="AC201" s="36"/>
      <c r="AD201" s="27">
        <v>1</v>
      </c>
      <c r="AE201" s="27"/>
      <c r="AF201" s="27"/>
      <c r="AG201" s="36"/>
      <c r="AH201" s="27"/>
      <c r="AI201" s="27">
        <v>12</v>
      </c>
      <c r="AJ201" s="27"/>
      <c r="AK201" s="36"/>
      <c r="AL201" s="36"/>
      <c r="AM201" s="36"/>
      <c r="AN201" s="36"/>
      <c r="AO201" s="36"/>
    </row>
    <row r="202" spans="1:41" s="1" customFormat="1" ht="45" customHeight="1" x14ac:dyDescent="0.2">
      <c r="A202" s="26">
        <v>33</v>
      </c>
      <c r="B202" s="26"/>
      <c r="C202" s="27" t="s">
        <v>603</v>
      </c>
      <c r="D202" s="27" t="s">
        <v>610</v>
      </c>
      <c r="E202" s="26" t="s">
        <v>611</v>
      </c>
      <c r="F202" s="26" t="e">
        <f t="shared" ref="F202:F203" si="30">DATEDIF(P202,Q202,"y") + DATEDIF(T202,U202,"y") + DATEDIF(V202,W202,"y") + SUM(AD202) &amp; " años " &amp; DATEDIF(P202,Q202,"ym") + DATEDIF(T202,U202,"ym") + DATEDIF(V202,W202,"ym") + SUM(AE202) - SUM(AI202) &amp; " meses " &amp; DATEDIF(P202,Q202,"md") + DATEDIF(T202,U202,"md") + DATEDIF(V202,W202,"md") - SUM(AJ202) &amp; " días"</f>
        <v>#VALUE!</v>
      </c>
      <c r="G202" s="37">
        <v>0.72499999999999998</v>
      </c>
      <c r="H202" s="29" t="e">
        <f t="shared" si="26"/>
        <v>#VALUE!</v>
      </c>
      <c r="I202" s="29" t="e">
        <f t="shared" si="27"/>
        <v>#VALUE!</v>
      </c>
      <c r="J202" s="26"/>
      <c r="K202" s="30">
        <f>32541.78</f>
        <v>32541.78</v>
      </c>
      <c r="L202" s="30">
        <f t="shared" si="28"/>
        <v>23592.790499999999</v>
      </c>
      <c r="M202" s="27"/>
      <c r="N202" s="26" t="s">
        <v>38</v>
      </c>
      <c r="O202" s="31" t="s">
        <v>612</v>
      </c>
      <c r="P202" s="32">
        <v>36312</v>
      </c>
      <c r="Q202" s="31" t="s">
        <v>40</v>
      </c>
      <c r="R202" s="32"/>
      <c r="S202" s="32">
        <v>44984</v>
      </c>
      <c r="T202" s="32"/>
      <c r="U202" s="32"/>
      <c r="V202" s="27"/>
      <c r="W202" s="27"/>
      <c r="X202" s="33"/>
      <c r="Y202" s="33"/>
      <c r="Z202" s="27" t="s">
        <v>41</v>
      </c>
      <c r="AA202" s="34" t="s">
        <v>42</v>
      </c>
      <c r="AB202" s="35" t="s">
        <v>43</v>
      </c>
      <c r="AC202" s="36"/>
      <c r="AD202" s="27"/>
      <c r="AE202" s="27"/>
      <c r="AF202" s="27"/>
      <c r="AG202" s="36"/>
      <c r="AH202" s="27"/>
      <c r="AI202" s="27"/>
      <c r="AJ202" s="27"/>
      <c r="AK202" s="36"/>
      <c r="AL202" s="36"/>
      <c r="AM202" s="36"/>
      <c r="AN202" s="36"/>
      <c r="AO202" s="36"/>
    </row>
    <row r="203" spans="1:41" s="1" customFormat="1" ht="45" customHeight="1" x14ac:dyDescent="0.2">
      <c r="A203" s="26">
        <v>34</v>
      </c>
      <c r="B203" s="26"/>
      <c r="C203" s="27" t="s">
        <v>603</v>
      </c>
      <c r="D203" s="27" t="s">
        <v>613</v>
      </c>
      <c r="E203" s="26" t="s">
        <v>614</v>
      </c>
      <c r="F203" s="26" t="e">
        <f t="shared" si="30"/>
        <v>#VALUE!</v>
      </c>
      <c r="G203" s="37">
        <v>0.625</v>
      </c>
      <c r="H203" s="29" t="e">
        <f t="shared" si="26"/>
        <v>#VALUE!</v>
      </c>
      <c r="I203" s="29" t="e">
        <f t="shared" si="27"/>
        <v>#VALUE!</v>
      </c>
      <c r="J203" s="26"/>
      <c r="K203" s="30">
        <f>34575.78+8000</f>
        <v>42575.78</v>
      </c>
      <c r="L203" s="30">
        <f t="shared" si="28"/>
        <v>26609.862499999999</v>
      </c>
      <c r="M203" s="27"/>
      <c r="N203" s="26" t="s">
        <v>38</v>
      </c>
      <c r="O203" s="31" t="s">
        <v>615</v>
      </c>
      <c r="P203" s="32">
        <v>37803</v>
      </c>
      <c r="Q203" s="31" t="s">
        <v>40</v>
      </c>
      <c r="R203" s="32"/>
      <c r="S203" s="32">
        <v>42793</v>
      </c>
      <c r="T203" s="32"/>
      <c r="U203" s="32"/>
      <c r="V203" s="27"/>
      <c r="W203" s="27"/>
      <c r="X203" s="33"/>
      <c r="Y203" s="33"/>
      <c r="Z203" s="27" t="s">
        <v>41</v>
      </c>
      <c r="AA203" s="34" t="s">
        <v>42</v>
      </c>
      <c r="AB203" s="35" t="s">
        <v>43</v>
      </c>
      <c r="AC203" s="36"/>
      <c r="AD203" s="27"/>
      <c r="AE203" s="27"/>
      <c r="AF203" s="27"/>
      <c r="AG203" s="36"/>
      <c r="AH203" s="27"/>
      <c r="AI203" s="27"/>
      <c r="AJ203" s="27"/>
      <c r="AK203" s="36"/>
      <c r="AL203" s="36"/>
      <c r="AM203" s="36"/>
      <c r="AN203" s="36"/>
      <c r="AO203" s="36"/>
    </row>
    <row r="204" spans="1:41" s="1" customFormat="1" ht="45" customHeight="1" x14ac:dyDescent="0.2">
      <c r="A204" s="26">
        <v>35</v>
      </c>
      <c r="B204" s="26"/>
      <c r="C204" s="27" t="s">
        <v>603</v>
      </c>
      <c r="D204" s="27" t="s">
        <v>616</v>
      </c>
      <c r="E204" s="26" t="s">
        <v>617</v>
      </c>
      <c r="F204" s="26" t="e">
        <f>DATEDIF(P204,Q204,"y") + DATEDIF(T204,U204,"y") + DATEDIF(V204,W204,"y") + SUM(AD204) &amp; " años " &amp; DATEDIF(P204,Q204,"ym") + DATEDIF(T204,U204,"ym") + DATEDIF(V204,W204,"ym") + SUM(AE204) - SUM(AI204) &amp; " meses " &amp; DATEDIF(P204,Q204,"md") + DATEDIF(T204,U204,"md") + DATEDIF(V204,W204,"md") - SUM(AJ204) &amp; " días"</f>
        <v>#VALUE!</v>
      </c>
      <c r="G204" s="28">
        <v>0.8</v>
      </c>
      <c r="H204" s="29" t="e">
        <f>DATEDIF(R204,Q204,"y") &amp; " años " &amp; DATEDIF(R204,Q204,"ym") &amp; " meses " &amp; DATEDIF(R204,Q204,"md") &amp; " días"</f>
        <v>#VALUE!</v>
      </c>
      <c r="I204" s="29" t="e">
        <f>DATEDIF(S204,Q204,"y") &amp; " años " &amp; DATEDIF(S204,Q204,"ym") &amp; " meses " &amp; DATEDIF(S204,Q204,"md") &amp; " días"</f>
        <v>#VALUE!</v>
      </c>
      <c r="J204" s="26"/>
      <c r="K204" s="30">
        <v>32541.78</v>
      </c>
      <c r="L204" s="30">
        <f>K204*G204</f>
        <v>26033.423999999999</v>
      </c>
      <c r="M204" s="27"/>
      <c r="N204" s="26" t="s">
        <v>38</v>
      </c>
      <c r="O204" s="31" t="s">
        <v>618</v>
      </c>
      <c r="P204" s="32">
        <v>35125</v>
      </c>
      <c r="Q204" s="31" t="s">
        <v>40</v>
      </c>
      <c r="R204" s="32"/>
      <c r="S204" s="32">
        <v>43888</v>
      </c>
      <c r="T204" s="32"/>
      <c r="U204" s="32"/>
      <c r="V204" s="27"/>
      <c r="W204" s="27"/>
      <c r="X204" s="33"/>
      <c r="Y204" s="33"/>
      <c r="Z204" s="27" t="s">
        <v>217</v>
      </c>
      <c r="AA204" s="34" t="s">
        <v>42</v>
      </c>
      <c r="AB204" s="35" t="s">
        <v>43</v>
      </c>
      <c r="AC204" s="36"/>
      <c r="AD204" s="27"/>
      <c r="AE204" s="27"/>
      <c r="AF204" s="27"/>
      <c r="AG204" s="36"/>
      <c r="AH204" s="27"/>
      <c r="AI204" s="27"/>
      <c r="AJ204" s="27"/>
      <c r="AK204" s="36"/>
      <c r="AL204" s="36"/>
      <c r="AM204" s="36"/>
      <c r="AN204" s="36"/>
      <c r="AO204" s="36"/>
    </row>
    <row r="205" spans="1:41" s="1" customFormat="1" ht="45" customHeight="1" x14ac:dyDescent="0.2">
      <c r="A205" s="26">
        <v>36</v>
      </c>
      <c r="B205" s="26"/>
      <c r="C205" s="27" t="s">
        <v>603</v>
      </c>
      <c r="D205" s="27" t="s">
        <v>619</v>
      </c>
      <c r="E205" s="26" t="s">
        <v>620</v>
      </c>
      <c r="F205" s="26" t="e">
        <f>DATEDIF(P205,Q205,"y") + DATEDIF(T205,U205,"y") + DATEDIF(V205,W205,"y") + SUM(AD205) &amp; " años " &amp; DATEDIF(P205,Q205,"ym") + DATEDIF(T205,U205,"ym") + DATEDIF(V205,W205,"ym") + SUM(AE205) - SUM(AI205) &amp; " meses " &amp; DATEDIF(P205,Q205,"md") + DATEDIF(T205,U205,"md") + DATEDIF(V205,W205,"md") - SUM(AJ205) &amp; " días"</f>
        <v>#VALUE!</v>
      </c>
      <c r="G205" s="28">
        <v>0.7</v>
      </c>
      <c r="H205" s="29" t="e">
        <f>DATEDIF(R205,Q205,"y") &amp; " años " &amp; DATEDIF(R205,Q205,"ym") &amp; " meses " &amp; DATEDIF(R205,Q205,"md") &amp; " días"</f>
        <v>#VALUE!</v>
      </c>
      <c r="I205" s="29" t="e">
        <f>DATEDIF(S205,Q205,"y") &amp; " años " &amp; DATEDIF(S205,Q205,"ym") &amp; " meses " &amp; DATEDIF(S205,Q205,"md") &amp; " días"</f>
        <v>#VALUE!</v>
      </c>
      <c r="J205" s="26"/>
      <c r="K205" s="30">
        <f>32541.77</f>
        <v>32541.77</v>
      </c>
      <c r="L205" s="30">
        <f>K205*G205</f>
        <v>22779.238999999998</v>
      </c>
      <c r="M205" s="27"/>
      <c r="N205" s="26" t="s">
        <v>38</v>
      </c>
      <c r="O205" s="31" t="s">
        <v>621</v>
      </c>
      <c r="P205" s="32">
        <v>36770</v>
      </c>
      <c r="Q205" s="31" t="s">
        <v>40</v>
      </c>
      <c r="R205" s="32"/>
      <c r="S205" s="32">
        <v>44619</v>
      </c>
      <c r="T205" s="32"/>
      <c r="U205" s="32"/>
      <c r="V205" s="27"/>
      <c r="W205" s="27"/>
      <c r="X205" s="33"/>
      <c r="Y205" s="33"/>
      <c r="Z205" s="27" t="s">
        <v>217</v>
      </c>
      <c r="AA205" s="34" t="s">
        <v>42</v>
      </c>
      <c r="AB205" s="35" t="s">
        <v>43</v>
      </c>
      <c r="AC205" s="36"/>
      <c r="AD205" s="27"/>
      <c r="AE205" s="27"/>
      <c r="AF205" s="27"/>
      <c r="AG205" s="36"/>
      <c r="AH205" s="27"/>
      <c r="AI205" s="27"/>
      <c r="AJ205" s="27"/>
      <c r="AK205" s="36"/>
      <c r="AL205" s="36"/>
      <c r="AM205" s="36"/>
      <c r="AN205" s="36"/>
      <c r="AO205" s="36"/>
    </row>
    <row r="206" spans="1:41" s="1" customFormat="1" ht="45" customHeight="1" x14ac:dyDescent="0.2">
      <c r="A206" s="26">
        <v>37</v>
      </c>
      <c r="B206" s="26"/>
      <c r="C206" s="27" t="s">
        <v>603</v>
      </c>
      <c r="D206" s="27" t="s">
        <v>622</v>
      </c>
      <c r="E206" s="26" t="s">
        <v>623</v>
      </c>
      <c r="F206" s="26" t="e">
        <f>DATEDIF(P206,Q206,"y") + DATEDIF(T206,U206,"y") + DATEDIF(V206,W206,"y") + SUM(AD206) &amp; " años " &amp; DATEDIF(P206,Q206,"ym") + DATEDIF(T206,U206,"ym") + DATEDIF(V206,W206,"ym") + SUM(AE206) - SUM(AI206) &amp; " meses " &amp; DATEDIF(P206,Q206,"md") + DATEDIF(T206,U206,"md") + DATEDIF(V206,W206,"md") - SUM(AJ206) &amp; " días"</f>
        <v>#VALUE!</v>
      </c>
      <c r="G206" s="28">
        <v>0.8</v>
      </c>
      <c r="H206" s="29" t="e">
        <f>DATEDIF(R206,Q206,"y") &amp; " años " &amp; DATEDIF(R206,Q206,"ym") &amp; " meses " &amp; DATEDIF(R206,Q206,"md") &amp; " días"</f>
        <v>#VALUE!</v>
      </c>
      <c r="I206" s="29" t="e">
        <f>DATEDIF(S206,Q206,"y") &amp; " años " &amp; DATEDIF(S206,Q206,"ym") &amp; " meses " &amp; DATEDIF(S206,Q206,"md") &amp; " días"</f>
        <v>#VALUE!</v>
      </c>
      <c r="J206" s="26"/>
      <c r="K206" s="30">
        <f>34575.78</f>
        <v>34575.78</v>
      </c>
      <c r="L206" s="30">
        <f>K206*G206</f>
        <v>27660.624</v>
      </c>
      <c r="M206" s="27"/>
      <c r="N206" s="26" t="s">
        <v>38</v>
      </c>
      <c r="O206" s="31" t="s">
        <v>624</v>
      </c>
      <c r="P206" s="32">
        <v>35125</v>
      </c>
      <c r="Q206" s="31" t="s">
        <v>40</v>
      </c>
      <c r="R206" s="32"/>
      <c r="S206" s="32">
        <v>43523</v>
      </c>
      <c r="T206" s="32"/>
      <c r="U206" s="32"/>
      <c r="V206" s="27"/>
      <c r="W206" s="27"/>
      <c r="X206" s="33"/>
      <c r="Y206" s="33"/>
      <c r="Z206" s="27" t="s">
        <v>217</v>
      </c>
      <c r="AA206" s="34" t="s">
        <v>42</v>
      </c>
      <c r="AB206" s="35" t="s">
        <v>43</v>
      </c>
      <c r="AC206" s="36"/>
      <c r="AD206" s="27"/>
      <c r="AE206" s="27"/>
      <c r="AF206" s="27"/>
      <c r="AG206" s="36"/>
      <c r="AH206" s="27"/>
      <c r="AI206" s="27"/>
      <c r="AJ206" s="27"/>
      <c r="AK206" s="36"/>
      <c r="AL206" s="36"/>
      <c r="AM206" s="36"/>
      <c r="AN206" s="36"/>
      <c r="AO206" s="36"/>
    </row>
    <row r="207" spans="1:41" s="1" customFormat="1" ht="45" customHeight="1" x14ac:dyDescent="0.2">
      <c r="A207" s="26">
        <v>38</v>
      </c>
      <c r="B207" s="26"/>
      <c r="C207" s="27" t="s">
        <v>603</v>
      </c>
      <c r="D207" s="27" t="s">
        <v>625</v>
      </c>
      <c r="E207" s="26" t="s">
        <v>626</v>
      </c>
      <c r="F207" s="26" t="e">
        <f>DATEDIF(P207,Q207,"y") + DATEDIF(T207,U207,"y") + DATEDIF(V207,W207,"y") + SUM(AD207) &amp; " años " &amp; DATEDIF(P207,Q207,"ym") + DATEDIF(T207,U207,"ym") + DATEDIF(V207,W207,"ym") + SUM(AE207) - SUM(AI207) &amp; " meses " &amp; DATEDIF(P207,Q207,"md") + DATEDIF(T207,U207,"md") + DATEDIF(V207,W207,"md") - SUM(AJ207) &amp; " días"</f>
        <v>#VALUE!</v>
      </c>
      <c r="G207" s="37">
        <v>0.72499999999999998</v>
      </c>
      <c r="H207" s="29" t="e">
        <f>DATEDIF(R207,Q207,"y") &amp; " años " &amp; DATEDIF(R207,Q207,"ym") &amp; " meses " &amp; DATEDIF(R207,Q207,"md") &amp; " días"</f>
        <v>#VALUE!</v>
      </c>
      <c r="I207" s="29" t="e">
        <f>DATEDIF(S207,Q207,"y") &amp; " años " &amp; DATEDIF(S207,Q207,"ym") &amp; " meses " &amp; DATEDIF(S207,Q207,"md") &amp; " días"</f>
        <v>#VALUE!</v>
      </c>
      <c r="J207" s="26"/>
      <c r="K207" s="30">
        <v>32541.78</v>
      </c>
      <c r="L207" s="30">
        <f>K207*G207</f>
        <v>23592.790499999999</v>
      </c>
      <c r="M207" s="27"/>
      <c r="N207" s="26" t="s">
        <v>38</v>
      </c>
      <c r="O207" s="31" t="s">
        <v>627</v>
      </c>
      <c r="P207" s="32">
        <v>36770</v>
      </c>
      <c r="Q207" s="31" t="s">
        <v>40</v>
      </c>
      <c r="R207" s="32"/>
      <c r="S207" s="32">
        <v>43888</v>
      </c>
      <c r="T207" s="32">
        <v>36220</v>
      </c>
      <c r="U207" s="32">
        <v>36635</v>
      </c>
      <c r="V207" s="27"/>
      <c r="W207" s="27"/>
      <c r="X207" s="33"/>
      <c r="Y207" s="33"/>
      <c r="Z207" s="27" t="s">
        <v>217</v>
      </c>
      <c r="AA207" s="34" t="s">
        <v>42</v>
      </c>
      <c r="AB207" s="35" t="s">
        <v>43</v>
      </c>
      <c r="AC207" s="36"/>
      <c r="AD207" s="27"/>
      <c r="AE207" s="27"/>
      <c r="AF207" s="27"/>
      <c r="AG207" s="36"/>
      <c r="AH207" s="27"/>
      <c r="AI207" s="27"/>
      <c r="AJ207" s="27"/>
      <c r="AK207" s="36"/>
      <c r="AL207" s="36"/>
      <c r="AM207" s="36"/>
      <c r="AN207" s="36"/>
      <c r="AO207" s="36"/>
    </row>
    <row r="208" spans="1:41" s="1" customFormat="1" ht="45" customHeight="1" x14ac:dyDescent="0.2">
      <c r="A208" s="26">
        <v>39</v>
      </c>
      <c r="B208" s="26"/>
      <c r="C208" s="27" t="s">
        <v>603</v>
      </c>
      <c r="D208" s="27" t="s">
        <v>628</v>
      </c>
      <c r="E208" s="26" t="s">
        <v>629</v>
      </c>
      <c r="F208" s="26" t="e">
        <f>DATEDIF(P208,Q208,"y") + DATEDIF(T208,U208,"y") + DATEDIF(V208,W208,"y") + SUM(AD208) &amp; " años " &amp; DATEDIF(P208,Q208,"ym") + DATEDIF(T208,U208,"ym") + DATEDIF(V208,W208,"ym") + SUM(AE208) - SUM(AI208) &amp; " meses " &amp; DATEDIF(P208,Q208,"md") + DATEDIF(T208,U208,"md") + DATEDIF(V208,W208,"md") - SUM(AJ208) &amp; " días"</f>
        <v>#VALUE!</v>
      </c>
      <c r="G208" s="28">
        <v>0.65</v>
      </c>
      <c r="H208" s="29" t="e">
        <f>DATEDIF(R208,Q208,"y") &amp; " años " &amp; DATEDIF(R208,Q208,"ym") &amp; " meses " &amp; DATEDIF(R208,Q208,"md") &amp; " días"</f>
        <v>#VALUE!</v>
      </c>
      <c r="I208" s="29" t="e">
        <f>DATEDIF(S208,Q208,"y") &amp; " años " &amp; DATEDIF(S208,Q208,"ym") &amp; " meses " &amp; DATEDIF(S208,Q208,"md") &amp; " días"</f>
        <v>#VALUE!</v>
      </c>
      <c r="J208" s="26"/>
      <c r="K208" s="30">
        <v>32541.77</v>
      </c>
      <c r="L208" s="30">
        <f>K208*G208</f>
        <v>21152.1505</v>
      </c>
      <c r="M208" s="27"/>
      <c r="N208" s="26" t="s">
        <v>38</v>
      </c>
      <c r="O208" s="31" t="s">
        <v>630</v>
      </c>
      <c r="P208" s="32">
        <v>37408</v>
      </c>
      <c r="Q208" s="31" t="s">
        <v>40</v>
      </c>
      <c r="R208" s="32"/>
      <c r="S208" s="32">
        <v>44984</v>
      </c>
      <c r="T208" s="32"/>
      <c r="U208" s="32"/>
      <c r="V208" s="27"/>
      <c r="W208" s="27"/>
      <c r="X208" s="33"/>
      <c r="Y208" s="33"/>
      <c r="Z208" s="27" t="s">
        <v>217</v>
      </c>
      <c r="AA208" s="34" t="s">
        <v>42</v>
      </c>
      <c r="AB208" s="35" t="s">
        <v>43</v>
      </c>
      <c r="AC208" s="36"/>
      <c r="AD208" s="27"/>
      <c r="AE208" s="27"/>
      <c r="AF208" s="27"/>
      <c r="AG208" s="36"/>
      <c r="AH208" s="27"/>
      <c r="AI208" s="27"/>
      <c r="AJ208" s="27"/>
      <c r="AK208" s="36"/>
      <c r="AL208" s="36"/>
      <c r="AM208" s="36"/>
      <c r="AN208" s="36"/>
      <c r="AO208" s="36"/>
    </row>
    <row r="209" spans="1:41" s="1" customFormat="1" ht="45" customHeight="1" x14ac:dyDescent="0.2">
      <c r="A209" s="26">
        <v>40</v>
      </c>
      <c r="B209" s="26"/>
      <c r="C209" s="27" t="s">
        <v>603</v>
      </c>
      <c r="D209" s="27" t="s">
        <v>631</v>
      </c>
      <c r="E209" s="26" t="s">
        <v>632</v>
      </c>
      <c r="F209" s="26" t="e">
        <f t="shared" si="29"/>
        <v>#VALUE!</v>
      </c>
      <c r="G209" s="28">
        <v>0.88</v>
      </c>
      <c r="H209" s="29" t="e">
        <f t="shared" si="26"/>
        <v>#VALUE!</v>
      </c>
      <c r="I209" s="29" t="e">
        <f t="shared" si="27"/>
        <v>#VALUE!</v>
      </c>
      <c r="J209" s="26"/>
      <c r="K209" s="30">
        <f>32541.77</f>
        <v>32541.77</v>
      </c>
      <c r="L209" s="30">
        <f t="shared" si="28"/>
        <v>28636.757600000001</v>
      </c>
      <c r="M209" s="27"/>
      <c r="N209" s="26" t="s">
        <v>38</v>
      </c>
      <c r="O209" s="31" t="s">
        <v>633</v>
      </c>
      <c r="P209" s="32">
        <v>34029</v>
      </c>
      <c r="Q209" s="31" t="s">
        <v>40</v>
      </c>
      <c r="R209" s="32"/>
      <c r="S209" s="32">
        <v>43888</v>
      </c>
      <c r="T209" s="32"/>
      <c r="U209" s="32"/>
      <c r="V209" s="27"/>
      <c r="W209" s="27"/>
      <c r="X209" s="33"/>
      <c r="Y209" s="33"/>
      <c r="Z209" s="27" t="s">
        <v>217</v>
      </c>
      <c r="AA209" s="34" t="s">
        <v>42</v>
      </c>
      <c r="AB209" s="35" t="s">
        <v>43</v>
      </c>
      <c r="AC209" s="36"/>
      <c r="AD209" s="27"/>
      <c r="AE209" s="27"/>
      <c r="AF209" s="27"/>
      <c r="AG209" s="36"/>
      <c r="AH209" s="27"/>
      <c r="AI209" s="27"/>
      <c r="AJ209" s="27"/>
      <c r="AK209" s="36"/>
      <c r="AL209" s="36"/>
      <c r="AM209" s="36"/>
      <c r="AN209" s="36"/>
      <c r="AO209" s="36"/>
    </row>
    <row r="210" spans="1:41" s="1" customFormat="1" ht="45" customHeight="1" x14ac:dyDescent="0.2">
      <c r="A210" s="26">
        <v>41</v>
      </c>
      <c r="B210" s="26"/>
      <c r="C210" s="27" t="s">
        <v>603</v>
      </c>
      <c r="D210" s="27" t="s">
        <v>634</v>
      </c>
      <c r="E210" s="26" t="s">
        <v>635</v>
      </c>
      <c r="F210" s="26" t="e">
        <f t="shared" si="29"/>
        <v>#VALUE!</v>
      </c>
      <c r="G210" s="37">
        <v>0.77500000000000002</v>
      </c>
      <c r="H210" s="29" t="e">
        <f t="shared" si="26"/>
        <v>#VALUE!</v>
      </c>
      <c r="I210" s="29" t="e">
        <f t="shared" si="27"/>
        <v>#VALUE!</v>
      </c>
      <c r="J210" s="26"/>
      <c r="K210" s="30">
        <f>34575.77</f>
        <v>34575.769999999997</v>
      </c>
      <c r="L210" s="30">
        <f t="shared" si="28"/>
        <v>26796.221749999997</v>
      </c>
      <c r="M210" s="27"/>
      <c r="N210" s="26" t="s">
        <v>38</v>
      </c>
      <c r="O210" s="31" t="s">
        <v>636</v>
      </c>
      <c r="P210" s="32">
        <v>35462</v>
      </c>
      <c r="Q210" s="31" t="s">
        <v>40</v>
      </c>
      <c r="R210" s="32"/>
      <c r="S210" s="32">
        <v>43523</v>
      </c>
      <c r="T210" s="32"/>
      <c r="U210" s="32"/>
      <c r="V210" s="27"/>
      <c r="W210" s="27"/>
      <c r="X210" s="33"/>
      <c r="Y210" s="33"/>
      <c r="Z210" s="27" t="s">
        <v>41</v>
      </c>
      <c r="AA210" s="34" t="s">
        <v>42</v>
      </c>
      <c r="AB210" s="35" t="s">
        <v>43</v>
      </c>
      <c r="AC210" s="36"/>
      <c r="AD210" s="27"/>
      <c r="AE210" s="27"/>
      <c r="AF210" s="27"/>
      <c r="AG210" s="36"/>
      <c r="AH210" s="27"/>
      <c r="AI210" s="27"/>
      <c r="AJ210" s="27"/>
      <c r="AK210" s="36"/>
      <c r="AL210" s="36"/>
      <c r="AM210" s="36"/>
      <c r="AN210" s="36"/>
      <c r="AO210" s="36"/>
    </row>
    <row r="211" spans="1:41" s="1" customFormat="1" ht="45" customHeight="1" x14ac:dyDescent="0.2">
      <c r="A211" s="26">
        <v>42</v>
      </c>
      <c r="B211" s="26"/>
      <c r="C211" s="27" t="s">
        <v>603</v>
      </c>
      <c r="D211" s="27" t="s">
        <v>637</v>
      </c>
      <c r="E211" s="26" t="s">
        <v>638</v>
      </c>
      <c r="F211" s="26" t="e">
        <f t="shared" ref="F211" si="31">DATEDIF(P211,Q211,"y") + DATEDIF(T211,U211,"y") + DATEDIF(V211,W211,"y") + SUM(AD211) &amp; " años " &amp; DATEDIF(P211,Q211,"ym") + DATEDIF(T211,U211,"ym") + DATEDIF(V211,W211,"ym") + SUM(AE211) - SUM(AI211) &amp; " meses " &amp; DATEDIF(P211,Q211,"md") + DATEDIF(T211,U211,"md") + DATEDIF(V211,W211,"md") - SUM(AJ211) &amp; " días"</f>
        <v>#VALUE!</v>
      </c>
      <c r="G211" s="37">
        <v>0.77500000000000002</v>
      </c>
      <c r="H211" s="29" t="e">
        <f t="shared" si="26"/>
        <v>#VALUE!</v>
      </c>
      <c r="I211" s="29" t="e">
        <f t="shared" si="27"/>
        <v>#VALUE!</v>
      </c>
      <c r="J211" s="26"/>
      <c r="K211" s="30">
        <f>32541.77</f>
        <v>32541.77</v>
      </c>
      <c r="L211" s="30">
        <f t="shared" si="28"/>
        <v>25219.871750000002</v>
      </c>
      <c r="M211" s="27"/>
      <c r="N211" s="26" t="s">
        <v>38</v>
      </c>
      <c r="O211" s="31" t="s">
        <v>639</v>
      </c>
      <c r="P211" s="32">
        <v>35674</v>
      </c>
      <c r="Q211" s="31" t="s">
        <v>40</v>
      </c>
      <c r="R211" s="32"/>
      <c r="S211" s="32">
        <v>43888</v>
      </c>
      <c r="T211" s="32"/>
      <c r="U211" s="32"/>
      <c r="V211" s="27"/>
      <c r="W211" s="27"/>
      <c r="X211" s="33"/>
      <c r="Y211" s="33"/>
      <c r="Z211" s="27" t="s">
        <v>41</v>
      </c>
      <c r="AA211" s="34" t="s">
        <v>42</v>
      </c>
      <c r="AB211" s="35" t="s">
        <v>43</v>
      </c>
      <c r="AC211" s="36"/>
      <c r="AD211" s="27"/>
      <c r="AE211" s="27"/>
      <c r="AF211" s="27"/>
      <c r="AG211" s="36"/>
      <c r="AH211" s="27"/>
      <c r="AI211" s="27"/>
      <c r="AJ211" s="27"/>
      <c r="AK211" s="36"/>
      <c r="AL211" s="36"/>
      <c r="AM211" s="36"/>
      <c r="AN211" s="36"/>
      <c r="AO211" s="36"/>
    </row>
    <row r="212" spans="1:41" s="1" customFormat="1" ht="45" customHeight="1" x14ac:dyDescent="0.2">
      <c r="A212" s="26">
        <v>43</v>
      </c>
      <c r="B212" s="26"/>
      <c r="C212" s="27" t="s">
        <v>603</v>
      </c>
      <c r="D212" s="27" t="s">
        <v>640</v>
      </c>
      <c r="E212" s="26" t="s">
        <v>641</v>
      </c>
      <c r="F212" s="26" t="e">
        <f t="shared" ref="F212" si="32">DATEDIF(P212,Q212,"y") + DATEDIF(T212,U212,"y") + DATEDIF(V212,W212,"y") + SUM(AD212) &amp; " años " &amp; DATEDIF(P212,Q212,"ym") + DATEDIF(T212,U212,"ym") + DATEDIF(V212,W212,"ym") + SUM(AE212) - SUM(AI212) &amp; " meses " &amp; DATEDIF(P212,Q212,"md") + DATEDIF(T212,U212,"md") + DATEDIF(V212,W212,"md") - SUM(AJ212) &amp; " días"</f>
        <v>#VALUE!</v>
      </c>
      <c r="G212" s="28">
        <v>0.8</v>
      </c>
      <c r="H212" s="29" t="e">
        <f t="shared" si="26"/>
        <v>#VALUE!</v>
      </c>
      <c r="I212" s="29" t="e">
        <f t="shared" si="27"/>
        <v>#VALUE!</v>
      </c>
      <c r="J212" s="26"/>
      <c r="K212" s="30">
        <f>32541.78</f>
        <v>32541.78</v>
      </c>
      <c r="L212" s="30">
        <f t="shared" si="28"/>
        <v>26033.423999999999</v>
      </c>
      <c r="M212" s="27"/>
      <c r="N212" s="26" t="s">
        <v>38</v>
      </c>
      <c r="O212" s="31" t="s">
        <v>642</v>
      </c>
      <c r="P212" s="32">
        <v>35125</v>
      </c>
      <c r="Q212" s="31" t="s">
        <v>40</v>
      </c>
      <c r="R212" s="32"/>
      <c r="S212" s="32">
        <v>43888</v>
      </c>
      <c r="T212" s="32"/>
      <c r="U212" s="32"/>
      <c r="V212" s="27"/>
      <c r="W212" s="27"/>
      <c r="X212" s="33"/>
      <c r="Y212" s="33"/>
      <c r="Z212" s="27" t="s">
        <v>106</v>
      </c>
      <c r="AA212" s="34" t="s">
        <v>42</v>
      </c>
      <c r="AB212" s="35" t="s">
        <v>43</v>
      </c>
      <c r="AC212" s="36"/>
      <c r="AD212" s="27"/>
      <c r="AE212" s="27"/>
      <c r="AF212" s="27"/>
      <c r="AG212" s="36"/>
      <c r="AH212" s="27"/>
      <c r="AI212" s="27"/>
      <c r="AJ212" s="27"/>
      <c r="AK212" s="36"/>
      <c r="AL212" s="36"/>
      <c r="AM212" s="36"/>
      <c r="AN212" s="36"/>
      <c r="AO212" s="36"/>
    </row>
    <row r="213" spans="1:41" s="1" customFormat="1" ht="45" customHeight="1" x14ac:dyDescent="0.2">
      <c r="A213" s="26">
        <v>44</v>
      </c>
      <c r="B213" s="26"/>
      <c r="C213" s="27" t="s">
        <v>603</v>
      </c>
      <c r="D213" s="27" t="s">
        <v>643</v>
      </c>
      <c r="E213" s="26" t="s">
        <v>644</v>
      </c>
      <c r="F213" s="26" t="e">
        <f t="shared" si="29"/>
        <v>#VALUE!</v>
      </c>
      <c r="G213" s="37">
        <v>0.72499999999999998</v>
      </c>
      <c r="H213" s="29" t="e">
        <f t="shared" si="26"/>
        <v>#VALUE!</v>
      </c>
      <c r="I213" s="29" t="e">
        <f t="shared" si="27"/>
        <v>#VALUE!</v>
      </c>
      <c r="J213" s="26"/>
      <c r="K213" s="30">
        <f>32541.78</f>
        <v>32541.78</v>
      </c>
      <c r="L213" s="30">
        <f t="shared" si="28"/>
        <v>23592.790499999999</v>
      </c>
      <c r="M213" s="27"/>
      <c r="N213" s="26" t="s">
        <v>38</v>
      </c>
      <c r="O213" s="31" t="s">
        <v>645</v>
      </c>
      <c r="P213" s="32">
        <v>36072</v>
      </c>
      <c r="Q213" s="31" t="s">
        <v>40</v>
      </c>
      <c r="R213" s="32"/>
      <c r="S213" s="32">
        <v>43888</v>
      </c>
      <c r="T213" s="32"/>
      <c r="U213" s="32"/>
      <c r="V213" s="27"/>
      <c r="W213" s="27"/>
      <c r="X213" s="33"/>
      <c r="Y213" s="33"/>
      <c r="Z213" s="27" t="s">
        <v>217</v>
      </c>
      <c r="AA213" s="34" t="s">
        <v>42</v>
      </c>
      <c r="AB213" s="35" t="s">
        <v>43</v>
      </c>
      <c r="AC213" s="36"/>
      <c r="AD213" s="27"/>
      <c r="AE213" s="27"/>
      <c r="AF213" s="27"/>
      <c r="AG213" s="36"/>
      <c r="AH213" s="27"/>
      <c r="AI213" s="27"/>
      <c r="AJ213" s="27"/>
      <c r="AK213" s="36"/>
      <c r="AL213" s="36"/>
      <c r="AM213" s="36"/>
      <c r="AN213" s="36"/>
      <c r="AO213" s="36"/>
    </row>
    <row r="214" spans="1:41" s="1" customFormat="1" ht="45" customHeight="1" x14ac:dyDescent="0.2">
      <c r="A214" s="26">
        <v>45</v>
      </c>
      <c r="B214" s="26"/>
      <c r="C214" s="27" t="s">
        <v>646</v>
      </c>
      <c r="D214" s="27" t="s">
        <v>647</v>
      </c>
      <c r="E214" s="26" t="s">
        <v>648</v>
      </c>
      <c r="F214" s="26" t="e">
        <f>DATEDIF(P214,Q214,"y") + DATEDIF(T214,U214,"y") + DATEDIF(V214,W214,"y") + SUM(AD214) &amp; " años " &amp; DATEDIF(P214,Q214,"ym") + DATEDIF(T214,U214,"ym") + DATEDIF(V214,W214,"ym") + SUM(AE214) - SUM(AI214) &amp; " meses " &amp; DATEDIF(P214,Q214,"md") + DATEDIF(T214,U214,"md") + DATEDIF(V214,W214,"md") - SUM(AJ214) &amp; " días"</f>
        <v>#VALUE!</v>
      </c>
      <c r="G214" s="28">
        <v>1</v>
      </c>
      <c r="H214" s="29" t="e">
        <f t="shared" si="26"/>
        <v>#VALUE!</v>
      </c>
      <c r="I214" s="29" t="e">
        <f t="shared" si="27"/>
        <v>#VALUE!</v>
      </c>
      <c r="J214" s="26"/>
      <c r="K214" s="30">
        <v>31510.28</v>
      </c>
      <c r="L214" s="30">
        <f t="shared" si="28"/>
        <v>31510.28</v>
      </c>
      <c r="M214" s="27"/>
      <c r="N214" s="26" t="s">
        <v>38</v>
      </c>
      <c r="O214" s="31" t="s">
        <v>649</v>
      </c>
      <c r="P214" s="32">
        <v>37135</v>
      </c>
      <c r="Q214" s="31" t="s">
        <v>40</v>
      </c>
      <c r="R214" s="32"/>
      <c r="S214" s="32">
        <v>43888</v>
      </c>
      <c r="T214" s="32">
        <v>31426</v>
      </c>
      <c r="U214" s="32">
        <v>36104</v>
      </c>
      <c r="V214" s="27"/>
      <c r="W214" s="27"/>
      <c r="X214" s="33" t="s">
        <v>455</v>
      </c>
      <c r="Y214" s="33" t="s">
        <v>217</v>
      </c>
      <c r="Z214" s="27" t="s">
        <v>217</v>
      </c>
      <c r="AA214" s="34" t="s">
        <v>42</v>
      </c>
      <c r="AB214" s="35" t="s">
        <v>43</v>
      </c>
      <c r="AC214" s="36"/>
      <c r="AD214" s="27">
        <v>1</v>
      </c>
      <c r="AE214" s="27"/>
      <c r="AF214" s="27"/>
      <c r="AG214" s="36"/>
      <c r="AH214" s="27"/>
      <c r="AI214" s="27">
        <v>12</v>
      </c>
      <c r="AJ214" s="27"/>
      <c r="AK214" s="36"/>
      <c r="AL214" s="36"/>
      <c r="AM214" s="36"/>
      <c r="AN214" s="36"/>
      <c r="AO214" s="36"/>
    </row>
    <row r="215" spans="1:41" s="1" customFormat="1" ht="45" customHeight="1" x14ac:dyDescent="0.2">
      <c r="A215" s="26">
        <v>46</v>
      </c>
      <c r="B215" s="26"/>
      <c r="C215" s="27" t="s">
        <v>646</v>
      </c>
      <c r="D215" s="27" t="s">
        <v>650</v>
      </c>
      <c r="E215" s="26" t="s">
        <v>651</v>
      </c>
      <c r="F215" s="26" t="e">
        <f>DATEDIF(P215,Q215,"y") + DATEDIF(T215,U215,"y") + DATEDIF(V215,W215,"y") + SUM(AD215) &amp; " años " &amp; DATEDIF(P215,Q215,"ym") + DATEDIF(T215,U215,"ym") + DATEDIF(V215,W215,"ym") + SUM(AE215) - SUM(AI215) &amp; " meses " &amp; DATEDIF(P215,Q215,"md") + DATEDIF(T215,U215,"md") + DATEDIF(V215,W215,"md") - SUM(AJ215) &amp; " días"</f>
        <v>#VALUE!</v>
      </c>
      <c r="G215" s="37">
        <v>0.77500000000000002</v>
      </c>
      <c r="H215" s="29" t="e">
        <f t="shared" si="26"/>
        <v>#VALUE!</v>
      </c>
      <c r="I215" s="29" t="e">
        <f t="shared" si="27"/>
        <v>#VALUE!</v>
      </c>
      <c r="J215" s="26"/>
      <c r="K215" s="30">
        <f t="shared" ref="K215:K221" si="33">32541.77</f>
        <v>32541.77</v>
      </c>
      <c r="L215" s="30">
        <f t="shared" si="28"/>
        <v>25219.871750000002</v>
      </c>
      <c r="M215" s="27"/>
      <c r="N215" s="26" t="s">
        <v>38</v>
      </c>
      <c r="O215" s="31" t="s">
        <v>652</v>
      </c>
      <c r="P215" s="32">
        <v>35471</v>
      </c>
      <c r="Q215" s="31" t="s">
        <v>40</v>
      </c>
      <c r="R215" s="32"/>
      <c r="S215" s="32">
        <v>42793</v>
      </c>
      <c r="T215" s="32"/>
      <c r="U215" s="32"/>
      <c r="V215" s="27"/>
      <c r="W215" s="27"/>
      <c r="X215" s="33"/>
      <c r="Y215" s="33"/>
      <c r="Z215" s="27" t="s">
        <v>217</v>
      </c>
      <c r="AA215" s="34" t="s">
        <v>42</v>
      </c>
      <c r="AB215" s="35" t="s">
        <v>43</v>
      </c>
      <c r="AC215" s="36"/>
      <c r="AD215" s="27"/>
      <c r="AE215" s="27"/>
      <c r="AF215" s="27"/>
      <c r="AG215" s="36"/>
      <c r="AH215" s="27"/>
      <c r="AI215" s="27"/>
      <c r="AJ215" s="27"/>
      <c r="AK215" s="36"/>
      <c r="AL215" s="36"/>
      <c r="AM215" s="36"/>
      <c r="AN215" s="36"/>
      <c r="AO215" s="36"/>
    </row>
    <row r="216" spans="1:41" s="1" customFormat="1" ht="45" customHeight="1" x14ac:dyDescent="0.2">
      <c r="A216" s="26">
        <v>47</v>
      </c>
      <c r="B216" s="26"/>
      <c r="C216" s="27" t="s">
        <v>646</v>
      </c>
      <c r="D216" s="27" t="s">
        <v>653</v>
      </c>
      <c r="E216" s="26" t="s">
        <v>654</v>
      </c>
      <c r="F216" s="26" t="e">
        <f>DATEDIF(P216,Q216,"y") + DATEDIF(T216,U216,"y") + DATEDIF(V216,W216,"y") + SUM(AD216) &amp; " años " &amp; DATEDIF(P216,Q216,"ym") + DATEDIF(T216,U216,"ym") + DATEDIF(V216,W216,"ym") + SUM(AE216) - SUM(AI216) &amp; " meses " &amp; DATEDIF(P216,Q216,"md") + DATEDIF(T216,U216,"md") + DATEDIF(V216,W216,"md") - SUM(AJ216) &amp; " días"</f>
        <v>#VALUE!</v>
      </c>
      <c r="G216" s="37">
        <v>0.77500000000000002</v>
      </c>
      <c r="H216" s="29" t="e">
        <f t="shared" si="26"/>
        <v>#VALUE!</v>
      </c>
      <c r="I216" s="29" t="e">
        <f t="shared" si="27"/>
        <v>#VALUE!</v>
      </c>
      <c r="J216" s="26"/>
      <c r="K216" s="30">
        <f t="shared" si="33"/>
        <v>32541.77</v>
      </c>
      <c r="L216" s="30">
        <f t="shared" si="28"/>
        <v>25219.871750000002</v>
      </c>
      <c r="M216" s="27"/>
      <c r="N216" s="26" t="s">
        <v>38</v>
      </c>
      <c r="O216" s="31" t="s">
        <v>655</v>
      </c>
      <c r="P216" s="32">
        <v>37073</v>
      </c>
      <c r="Q216" s="31" t="s">
        <v>40</v>
      </c>
      <c r="R216" s="32"/>
      <c r="S216" s="32">
        <v>42793</v>
      </c>
      <c r="T216" s="32">
        <v>34372</v>
      </c>
      <c r="U216" s="32">
        <v>35833</v>
      </c>
      <c r="V216" s="27"/>
      <c r="W216" s="27"/>
      <c r="X216" s="33"/>
      <c r="Y216" s="33"/>
      <c r="Z216" s="27" t="s">
        <v>217</v>
      </c>
      <c r="AA216" s="34" t="s">
        <v>42</v>
      </c>
      <c r="AB216" s="35" t="s">
        <v>43</v>
      </c>
      <c r="AC216" s="36"/>
      <c r="AD216" s="27"/>
      <c r="AE216" s="27"/>
      <c r="AF216" s="27"/>
      <c r="AG216" s="36"/>
      <c r="AH216" s="27"/>
      <c r="AI216" s="27"/>
      <c r="AJ216" s="27"/>
      <c r="AK216" s="36"/>
      <c r="AL216" s="36"/>
      <c r="AM216" s="36"/>
      <c r="AN216" s="36"/>
      <c r="AO216" s="36"/>
    </row>
    <row r="217" spans="1:41" s="1" customFormat="1" ht="45" customHeight="1" x14ac:dyDescent="0.2">
      <c r="A217" s="26">
        <v>48</v>
      </c>
      <c r="B217" s="26"/>
      <c r="C217" s="27" t="s">
        <v>646</v>
      </c>
      <c r="D217" s="27" t="s">
        <v>656</v>
      </c>
      <c r="E217" s="26" t="s">
        <v>657</v>
      </c>
      <c r="F217" s="26" t="e">
        <f>DATEDIF(P217,Q217,"y") + DATEDIF(T217,U217,"y") + DATEDIF(V217,W217,"y") + SUM(AD217) &amp; " años " &amp; DATEDIF(P217,Q217,"ym") + DATEDIF(T217,U217,"ym") + DATEDIF(V217,W217,"ym") + SUM(AE217) - SUM(AI217) &amp; " meses " &amp; DATEDIF(P217,Q217,"md") + DATEDIF(T217,U217,"md") + DATEDIF(V217,W217,"md") - SUM(AJ217) &amp; " días"</f>
        <v>#VALUE!</v>
      </c>
      <c r="G217" s="37">
        <v>0.77500000000000002</v>
      </c>
      <c r="H217" s="29" t="e">
        <f t="shared" si="26"/>
        <v>#VALUE!</v>
      </c>
      <c r="I217" s="29" t="e">
        <f t="shared" si="27"/>
        <v>#VALUE!</v>
      </c>
      <c r="J217" s="26"/>
      <c r="K217" s="30">
        <f t="shared" si="33"/>
        <v>32541.77</v>
      </c>
      <c r="L217" s="30">
        <f t="shared" si="28"/>
        <v>25219.871750000002</v>
      </c>
      <c r="M217" s="27"/>
      <c r="N217" s="26" t="s">
        <v>38</v>
      </c>
      <c r="O217" s="31" t="s">
        <v>658</v>
      </c>
      <c r="P217" s="32">
        <v>35612</v>
      </c>
      <c r="Q217" s="31" t="s">
        <v>40</v>
      </c>
      <c r="R217" s="32"/>
      <c r="S217" s="32">
        <v>43158</v>
      </c>
      <c r="T217" s="32"/>
      <c r="U217" s="32"/>
      <c r="V217" s="27"/>
      <c r="W217" s="27"/>
      <c r="X217" s="33" t="s">
        <v>455</v>
      </c>
      <c r="Y217" s="33"/>
      <c r="Z217" s="27" t="s">
        <v>217</v>
      </c>
      <c r="AA217" s="34" t="s">
        <v>42</v>
      </c>
      <c r="AB217" s="35" t="s">
        <v>43</v>
      </c>
      <c r="AC217" s="36"/>
      <c r="AD217" s="27"/>
      <c r="AE217" s="27"/>
      <c r="AF217" s="27"/>
      <c r="AG217" s="36"/>
      <c r="AH217" s="27"/>
      <c r="AI217" s="27"/>
      <c r="AJ217" s="27"/>
      <c r="AK217" s="36"/>
      <c r="AL217" s="36"/>
      <c r="AM217" s="36"/>
      <c r="AN217" s="36"/>
      <c r="AO217" s="36"/>
    </row>
    <row r="218" spans="1:41" s="1" customFormat="1" ht="45" customHeight="1" x14ac:dyDescent="0.2">
      <c r="A218" s="26">
        <v>49</v>
      </c>
      <c r="B218" s="26"/>
      <c r="C218" s="27" t="s">
        <v>646</v>
      </c>
      <c r="D218" s="27" t="s">
        <v>659</v>
      </c>
      <c r="E218" s="26" t="s">
        <v>660</v>
      </c>
      <c r="F218" s="26" t="e">
        <f>DATEDIF(P218,Q218,"y") + DATEDIF(T218,U218,"y") + DATEDIF(V218,W218,"y") + SUM(AD218) &amp; " años " &amp; DATEDIF(P218,Q218,"ym") + DATEDIF(T218,U218,"ym") + DATEDIF(V218,W218,"ym") + SUM(AE218) - SUM(AI218) &amp; " meses " &amp; DATEDIF(P218,Q218,"md") + DATEDIF(T218,U218,"md") + DATEDIF(V218,W218,"md") - SUM(AJ218) &amp; " días"</f>
        <v>#VALUE!</v>
      </c>
      <c r="G218" s="28">
        <v>0.75</v>
      </c>
      <c r="H218" s="29" t="e">
        <f t="shared" si="26"/>
        <v>#VALUE!</v>
      </c>
      <c r="I218" s="29" t="e">
        <f t="shared" si="27"/>
        <v>#VALUE!</v>
      </c>
      <c r="J218" s="26"/>
      <c r="K218" s="30">
        <f t="shared" si="33"/>
        <v>32541.77</v>
      </c>
      <c r="L218" s="30">
        <f t="shared" si="28"/>
        <v>24406.327499999999</v>
      </c>
      <c r="M218" s="27"/>
      <c r="N218" s="26" t="s">
        <v>38</v>
      </c>
      <c r="O218" s="31" t="s">
        <v>661</v>
      </c>
      <c r="P218" s="32">
        <v>35827</v>
      </c>
      <c r="Q218" s="31" t="s">
        <v>40</v>
      </c>
      <c r="R218" s="32"/>
      <c r="S218" s="32">
        <v>43158</v>
      </c>
      <c r="T218" s="32"/>
      <c r="U218" s="32"/>
      <c r="V218" s="27"/>
      <c r="W218" s="27"/>
      <c r="X218" s="33"/>
      <c r="Y218" s="33"/>
      <c r="Z218" s="27" t="s">
        <v>217</v>
      </c>
      <c r="AA218" s="34" t="s">
        <v>42</v>
      </c>
      <c r="AB218" s="35" t="s">
        <v>43</v>
      </c>
      <c r="AC218" s="36"/>
      <c r="AD218" s="27"/>
      <c r="AE218" s="27"/>
      <c r="AF218" s="27"/>
      <c r="AG218" s="36"/>
      <c r="AH218" s="27"/>
      <c r="AI218" s="27"/>
      <c r="AJ218" s="27"/>
      <c r="AK218" s="36"/>
      <c r="AL218" s="36"/>
      <c r="AM218" s="36"/>
      <c r="AN218" s="36"/>
      <c r="AO218" s="36"/>
    </row>
    <row r="219" spans="1:41" s="1" customFormat="1" ht="45" customHeight="1" x14ac:dyDescent="0.2">
      <c r="A219" s="26">
        <v>50</v>
      </c>
      <c r="B219" s="26"/>
      <c r="C219" s="27" t="s">
        <v>646</v>
      </c>
      <c r="D219" s="27" t="s">
        <v>662</v>
      </c>
      <c r="E219" s="26" t="s">
        <v>663</v>
      </c>
      <c r="F219" s="26" t="e">
        <f t="shared" ref="F219:F225" si="34">DATEDIF(P219,Q219,"y") + DATEDIF(T219,U219,"y") + DATEDIF(V219,W219,"y") + SUM(Z219) &amp; " años " &amp; DATEDIF(P219,Q219,"ym") + DATEDIF(T219,U219,"ym") + DATEDIF(V219,W219,"ym") + SUM(AA219) - SUM(AE219) &amp; " meses " &amp; DATEDIF(P219,Q219,"md") + DATEDIF(T219,U219,"md") + DATEDIF(V219,W219,"md") - SUM(AF219) &amp; " días"</f>
        <v>#VALUE!</v>
      </c>
      <c r="G219" s="28">
        <v>0.77500000000000002</v>
      </c>
      <c r="H219" s="29" t="e">
        <f t="shared" si="26"/>
        <v>#VALUE!</v>
      </c>
      <c r="I219" s="29" t="e">
        <f t="shared" si="27"/>
        <v>#VALUE!</v>
      </c>
      <c r="J219" s="26"/>
      <c r="K219" s="30">
        <f t="shared" si="33"/>
        <v>32541.77</v>
      </c>
      <c r="L219" s="30">
        <f t="shared" si="28"/>
        <v>25219.871750000002</v>
      </c>
      <c r="M219" s="27"/>
      <c r="N219" s="26" t="s">
        <v>38</v>
      </c>
      <c r="O219" s="31" t="s">
        <v>664</v>
      </c>
      <c r="P219" s="32">
        <v>37073</v>
      </c>
      <c r="Q219" s="31" t="s">
        <v>40</v>
      </c>
      <c r="R219" s="32"/>
      <c r="S219" s="32">
        <v>42427</v>
      </c>
      <c r="T219" s="32">
        <v>32881</v>
      </c>
      <c r="U219" s="32">
        <v>34342</v>
      </c>
      <c r="V219" s="27"/>
      <c r="W219" s="27"/>
      <c r="X219" s="33" t="s">
        <v>455</v>
      </c>
      <c r="Y219" s="33"/>
      <c r="Z219" s="27" t="s">
        <v>217</v>
      </c>
      <c r="AA219" s="34" t="s">
        <v>42</v>
      </c>
      <c r="AB219" s="35" t="s">
        <v>43</v>
      </c>
      <c r="AC219" s="36"/>
      <c r="AD219" s="27"/>
      <c r="AE219" s="27"/>
      <c r="AF219" s="27"/>
      <c r="AG219" s="36"/>
      <c r="AH219" s="27"/>
      <c r="AI219" s="27"/>
      <c r="AJ219" s="27"/>
      <c r="AK219" s="36"/>
      <c r="AL219" s="36"/>
      <c r="AM219" s="36"/>
      <c r="AN219" s="36"/>
      <c r="AO219" s="36"/>
    </row>
    <row r="220" spans="1:41" s="1" customFormat="1" ht="45" customHeight="1" x14ac:dyDescent="0.2">
      <c r="A220" s="26">
        <v>51</v>
      </c>
      <c r="B220" s="26"/>
      <c r="C220" s="27" t="s">
        <v>646</v>
      </c>
      <c r="D220" s="27" t="s">
        <v>665</v>
      </c>
      <c r="E220" s="26" t="s">
        <v>666</v>
      </c>
      <c r="F220" s="26" t="e">
        <f t="shared" si="34"/>
        <v>#VALUE!</v>
      </c>
      <c r="G220" s="37">
        <v>0.77500000000000002</v>
      </c>
      <c r="H220" s="29" t="e">
        <f t="shared" si="26"/>
        <v>#VALUE!</v>
      </c>
      <c r="I220" s="29" t="e">
        <f t="shared" si="27"/>
        <v>#VALUE!</v>
      </c>
      <c r="J220" s="26"/>
      <c r="K220" s="30">
        <f t="shared" si="33"/>
        <v>32541.77</v>
      </c>
      <c r="L220" s="30">
        <f t="shared" si="28"/>
        <v>25219.871750000002</v>
      </c>
      <c r="M220" s="27"/>
      <c r="N220" s="26" t="s">
        <v>38</v>
      </c>
      <c r="O220" s="31" t="s">
        <v>667</v>
      </c>
      <c r="P220" s="32">
        <v>35462</v>
      </c>
      <c r="Q220" s="31" t="s">
        <v>40</v>
      </c>
      <c r="R220" s="32"/>
      <c r="S220" s="32">
        <v>42793</v>
      </c>
      <c r="T220" s="32"/>
      <c r="U220" s="32"/>
      <c r="V220" s="27"/>
      <c r="W220" s="27"/>
      <c r="X220" s="33"/>
      <c r="Y220" s="33"/>
      <c r="Z220" s="27" t="s">
        <v>217</v>
      </c>
      <c r="AA220" s="34" t="s">
        <v>42</v>
      </c>
      <c r="AB220" s="35" t="s">
        <v>43</v>
      </c>
      <c r="AC220" s="36"/>
      <c r="AD220" s="27"/>
      <c r="AE220" s="27"/>
      <c r="AF220" s="27"/>
      <c r="AG220" s="36"/>
      <c r="AH220" s="27"/>
      <c r="AI220" s="27"/>
      <c r="AJ220" s="27"/>
      <c r="AK220" s="36"/>
      <c r="AL220" s="36"/>
      <c r="AM220" s="36"/>
      <c r="AN220" s="36"/>
      <c r="AO220" s="36"/>
    </row>
    <row r="221" spans="1:41" s="1" customFormat="1" ht="45" customHeight="1" x14ac:dyDescent="0.2">
      <c r="A221" s="26">
        <v>52</v>
      </c>
      <c r="B221" s="26"/>
      <c r="C221" s="27" t="s">
        <v>646</v>
      </c>
      <c r="D221" s="27" t="s">
        <v>668</v>
      </c>
      <c r="E221" s="26" t="s">
        <v>669</v>
      </c>
      <c r="F221" s="26" t="e">
        <f t="shared" si="34"/>
        <v>#VALUE!</v>
      </c>
      <c r="G221" s="28">
        <v>0.7</v>
      </c>
      <c r="H221" s="29" t="e">
        <f t="shared" si="26"/>
        <v>#VALUE!</v>
      </c>
      <c r="I221" s="29" t="e">
        <f t="shared" si="27"/>
        <v>#VALUE!</v>
      </c>
      <c r="J221" s="26"/>
      <c r="K221" s="30">
        <f t="shared" si="33"/>
        <v>32541.77</v>
      </c>
      <c r="L221" s="30">
        <f t="shared" si="28"/>
        <v>22779.238999999998</v>
      </c>
      <c r="M221" s="27"/>
      <c r="N221" s="26" t="s">
        <v>38</v>
      </c>
      <c r="O221" s="31" t="s">
        <v>670</v>
      </c>
      <c r="P221" s="32">
        <v>36434</v>
      </c>
      <c r="Q221" s="31" t="s">
        <v>40</v>
      </c>
      <c r="R221" s="32"/>
      <c r="S221" s="32">
        <v>43158</v>
      </c>
      <c r="T221" s="32"/>
      <c r="U221" s="32"/>
      <c r="V221" s="27"/>
      <c r="W221" s="27"/>
      <c r="X221" s="33"/>
      <c r="Y221" s="33"/>
      <c r="Z221" s="27" t="s">
        <v>217</v>
      </c>
      <c r="AA221" s="34" t="s">
        <v>42</v>
      </c>
      <c r="AB221" s="35" t="s">
        <v>43</v>
      </c>
      <c r="AC221" s="36"/>
      <c r="AD221" s="27"/>
      <c r="AE221" s="27"/>
      <c r="AF221" s="27"/>
      <c r="AG221" s="36"/>
      <c r="AH221" s="27"/>
      <c r="AI221" s="27"/>
      <c r="AJ221" s="27"/>
      <c r="AK221" s="36"/>
      <c r="AL221" s="36"/>
      <c r="AM221" s="36"/>
      <c r="AN221" s="36"/>
      <c r="AO221" s="36"/>
    </row>
    <row r="222" spans="1:41" s="1" customFormat="1" ht="45" customHeight="1" x14ac:dyDescent="0.2">
      <c r="A222" s="26">
        <v>53</v>
      </c>
      <c r="B222" s="26"/>
      <c r="C222" s="27" t="s">
        <v>646</v>
      </c>
      <c r="D222" s="27" t="s">
        <v>671</v>
      </c>
      <c r="E222" s="26" t="s">
        <v>672</v>
      </c>
      <c r="F222" s="26" t="e">
        <f t="shared" si="34"/>
        <v>#VALUE!</v>
      </c>
      <c r="G222" s="37">
        <v>0.67500000000000004</v>
      </c>
      <c r="H222" s="29" t="e">
        <f t="shared" si="26"/>
        <v>#VALUE!</v>
      </c>
      <c r="I222" s="29" t="e">
        <f t="shared" si="27"/>
        <v>#VALUE!</v>
      </c>
      <c r="J222" s="26"/>
      <c r="K222" s="30">
        <f>32541.78</f>
        <v>32541.78</v>
      </c>
      <c r="L222" s="30">
        <f t="shared" si="28"/>
        <v>21965.701499999999</v>
      </c>
      <c r="M222" s="27"/>
      <c r="N222" s="26" t="s">
        <v>38</v>
      </c>
      <c r="O222" s="31" t="s">
        <v>673</v>
      </c>
      <c r="P222" s="32">
        <v>37073</v>
      </c>
      <c r="Q222" s="31" t="s">
        <v>40</v>
      </c>
      <c r="R222" s="32"/>
      <c r="S222" s="32">
        <v>43523</v>
      </c>
      <c r="T222" s="32"/>
      <c r="U222" s="32"/>
      <c r="V222" s="27"/>
      <c r="W222" s="27"/>
      <c r="X222" s="33"/>
      <c r="Y222" s="33"/>
      <c r="Z222" s="27" t="s">
        <v>217</v>
      </c>
      <c r="AA222" s="34" t="s">
        <v>42</v>
      </c>
      <c r="AB222" s="35" t="s">
        <v>43</v>
      </c>
      <c r="AC222" s="36"/>
      <c r="AD222" s="27"/>
      <c r="AE222" s="27"/>
      <c r="AF222" s="27"/>
      <c r="AG222" s="36"/>
      <c r="AH222" s="27"/>
      <c r="AI222" s="27"/>
      <c r="AJ222" s="27"/>
      <c r="AK222" s="36"/>
      <c r="AL222" s="36"/>
      <c r="AM222" s="36"/>
      <c r="AN222" s="36"/>
      <c r="AO222" s="36"/>
    </row>
    <row r="223" spans="1:41" s="1" customFormat="1" ht="45" customHeight="1" x14ac:dyDescent="0.2">
      <c r="A223" s="26">
        <v>54</v>
      </c>
      <c r="B223" s="26"/>
      <c r="C223" s="27" t="s">
        <v>646</v>
      </c>
      <c r="D223" s="27" t="s">
        <v>674</v>
      </c>
      <c r="E223" s="26" t="s">
        <v>675</v>
      </c>
      <c r="F223" s="26" t="e">
        <f t="shared" si="34"/>
        <v>#VALUE!</v>
      </c>
      <c r="G223" s="28">
        <v>0.65</v>
      </c>
      <c r="H223" s="29" t="e">
        <f t="shared" si="26"/>
        <v>#VALUE!</v>
      </c>
      <c r="I223" s="29" t="e">
        <f t="shared" si="27"/>
        <v>#VALUE!</v>
      </c>
      <c r="J223" s="26"/>
      <c r="K223" s="30">
        <v>31510.28</v>
      </c>
      <c r="L223" s="30">
        <f t="shared" si="28"/>
        <v>20481.682000000001</v>
      </c>
      <c r="M223" s="27"/>
      <c r="N223" s="26" t="s">
        <v>38</v>
      </c>
      <c r="O223" s="31" t="s">
        <v>676</v>
      </c>
      <c r="P223" s="32">
        <v>37408</v>
      </c>
      <c r="Q223" s="31" t="s">
        <v>40</v>
      </c>
      <c r="R223" s="32"/>
      <c r="S223" s="32">
        <v>44619</v>
      </c>
      <c r="T223" s="32"/>
      <c r="U223" s="32"/>
      <c r="V223" s="27"/>
      <c r="W223" s="27"/>
      <c r="X223" s="33" t="s">
        <v>455</v>
      </c>
      <c r="Y223" s="33" t="s">
        <v>217</v>
      </c>
      <c r="Z223" s="27" t="s">
        <v>217</v>
      </c>
      <c r="AA223" s="34" t="s">
        <v>42</v>
      </c>
      <c r="AB223" s="35" t="s">
        <v>43</v>
      </c>
      <c r="AC223" s="36"/>
      <c r="AD223" s="27"/>
      <c r="AE223" s="27"/>
      <c r="AF223" s="27"/>
      <c r="AG223" s="36"/>
      <c r="AH223" s="27"/>
      <c r="AI223" s="27"/>
      <c r="AJ223" s="27"/>
      <c r="AK223" s="36"/>
      <c r="AL223" s="36"/>
      <c r="AM223" s="36"/>
      <c r="AN223" s="36"/>
      <c r="AO223" s="36"/>
    </row>
    <row r="224" spans="1:41" s="1" customFormat="1" ht="45" customHeight="1" x14ac:dyDescent="0.2">
      <c r="A224" s="26">
        <v>55</v>
      </c>
      <c r="B224" s="26"/>
      <c r="C224" s="27" t="s">
        <v>646</v>
      </c>
      <c r="D224" s="27" t="s">
        <v>677</v>
      </c>
      <c r="E224" s="26" t="s">
        <v>678</v>
      </c>
      <c r="F224" s="26" t="e">
        <f t="shared" si="34"/>
        <v>#VALUE!</v>
      </c>
      <c r="G224" s="37">
        <v>0.77500000000000002</v>
      </c>
      <c r="H224" s="29" t="e">
        <f t="shared" si="26"/>
        <v>#VALUE!</v>
      </c>
      <c r="I224" s="29" t="e">
        <f t="shared" si="27"/>
        <v>#VALUE!</v>
      </c>
      <c r="J224" s="26"/>
      <c r="K224" s="30">
        <f>32541.77</f>
        <v>32541.77</v>
      </c>
      <c r="L224" s="30">
        <f t="shared" si="28"/>
        <v>25219.871750000002</v>
      </c>
      <c r="M224" s="27"/>
      <c r="N224" s="26" t="s">
        <v>38</v>
      </c>
      <c r="O224" s="31" t="s">
        <v>679</v>
      </c>
      <c r="P224" s="32">
        <v>35551</v>
      </c>
      <c r="Q224" s="31" t="s">
        <v>40</v>
      </c>
      <c r="R224" s="32"/>
      <c r="S224" s="32">
        <v>42793</v>
      </c>
      <c r="T224" s="32"/>
      <c r="U224" s="32"/>
      <c r="V224" s="27"/>
      <c r="W224" s="27"/>
      <c r="X224" s="33"/>
      <c r="Y224" s="33"/>
      <c r="Z224" s="27" t="s">
        <v>217</v>
      </c>
      <c r="AA224" s="34" t="s">
        <v>42</v>
      </c>
      <c r="AB224" s="35" t="s">
        <v>43</v>
      </c>
      <c r="AC224" s="36"/>
      <c r="AD224" s="27"/>
      <c r="AE224" s="27"/>
      <c r="AF224" s="27"/>
      <c r="AG224" s="36"/>
      <c r="AH224" s="27"/>
      <c r="AI224" s="27"/>
      <c r="AJ224" s="27"/>
      <c r="AK224" s="36"/>
      <c r="AL224" s="36"/>
      <c r="AM224" s="36"/>
      <c r="AN224" s="36"/>
      <c r="AO224" s="36"/>
    </row>
    <row r="225" spans="1:41" s="1" customFormat="1" ht="45" customHeight="1" x14ac:dyDescent="0.2">
      <c r="A225" s="26">
        <v>56</v>
      </c>
      <c r="B225" s="26"/>
      <c r="C225" s="27" t="s">
        <v>646</v>
      </c>
      <c r="D225" s="27" t="s">
        <v>680</v>
      </c>
      <c r="E225" s="26" t="s">
        <v>681</v>
      </c>
      <c r="F225" s="26" t="e">
        <f t="shared" si="34"/>
        <v>#VALUE!</v>
      </c>
      <c r="G225" s="28">
        <v>0.65</v>
      </c>
      <c r="H225" s="29" t="e">
        <f t="shared" si="26"/>
        <v>#VALUE!</v>
      </c>
      <c r="I225" s="29" t="e">
        <f t="shared" si="27"/>
        <v>#VALUE!</v>
      </c>
      <c r="J225" s="26"/>
      <c r="K225" s="30">
        <f>32541.77</f>
        <v>32541.77</v>
      </c>
      <c r="L225" s="30">
        <f t="shared" si="28"/>
        <v>21152.1505</v>
      </c>
      <c r="M225" s="27"/>
      <c r="N225" s="26" t="s">
        <v>38</v>
      </c>
      <c r="O225" s="31" t="s">
        <v>682</v>
      </c>
      <c r="P225" s="32">
        <v>37408</v>
      </c>
      <c r="Q225" s="31" t="s">
        <v>40</v>
      </c>
      <c r="R225" s="32"/>
      <c r="S225" s="32">
        <v>43158</v>
      </c>
      <c r="T225" s="32"/>
      <c r="U225" s="32"/>
      <c r="V225" s="27"/>
      <c r="W225" s="27"/>
      <c r="X225" s="33"/>
      <c r="Y225" s="33"/>
      <c r="Z225" s="27" t="s">
        <v>41</v>
      </c>
      <c r="AA225" s="34" t="s">
        <v>42</v>
      </c>
      <c r="AB225" s="35" t="s">
        <v>43</v>
      </c>
      <c r="AC225" s="36"/>
      <c r="AD225" s="27"/>
      <c r="AE225" s="27"/>
      <c r="AF225" s="27"/>
      <c r="AG225" s="36"/>
      <c r="AH225" s="27"/>
      <c r="AI225" s="27"/>
      <c r="AJ225" s="27"/>
      <c r="AK225" s="36"/>
      <c r="AL225" s="36"/>
      <c r="AM225" s="36"/>
      <c r="AN225" s="36"/>
      <c r="AO225" s="36"/>
    </row>
    <row r="226" spans="1:41" s="1" customFormat="1" ht="45" customHeight="1" x14ac:dyDescent="0.2">
      <c r="A226" s="26">
        <v>57</v>
      </c>
      <c r="B226" s="26"/>
      <c r="C226" s="27" t="s">
        <v>646</v>
      </c>
      <c r="D226" s="27" t="s">
        <v>683</v>
      </c>
      <c r="E226" s="26" t="s">
        <v>684</v>
      </c>
      <c r="F226" s="26" t="e">
        <f>DATEDIF(P226,Q226,"y") + DATEDIF(T226,U226,"y") + DATEDIF(V226,W226,"y") + SUM(AD226) &amp; " años " &amp; DATEDIF(P226,Q226,"ym") + DATEDIF(T226,U226,"ym") + DATEDIF(V226,W226,"ym") + SUM(AE226) - SUM(AI226) &amp; " meses " &amp; DATEDIF(P226,Q226,"md") + DATEDIF(T226,U226,"md") + DATEDIF(V226,W226,"md") - SUM(AJ226) &amp; " días"</f>
        <v>#VALUE!</v>
      </c>
      <c r="G226" s="37">
        <v>0.77500000000000002</v>
      </c>
      <c r="H226" s="29" t="e">
        <f t="shared" si="26"/>
        <v>#VALUE!</v>
      </c>
      <c r="I226" s="29" t="e">
        <f t="shared" si="27"/>
        <v>#VALUE!</v>
      </c>
      <c r="J226" s="26"/>
      <c r="K226" s="30">
        <f>32541.77</f>
        <v>32541.77</v>
      </c>
      <c r="L226" s="30">
        <f t="shared" si="28"/>
        <v>25219.871750000002</v>
      </c>
      <c r="M226" s="27"/>
      <c r="N226" s="26" t="s">
        <v>38</v>
      </c>
      <c r="O226" s="31" t="s">
        <v>685</v>
      </c>
      <c r="P226" s="32">
        <v>35462</v>
      </c>
      <c r="Q226" s="31" t="s">
        <v>40</v>
      </c>
      <c r="R226" s="32"/>
      <c r="S226" s="32">
        <v>43158</v>
      </c>
      <c r="T226" s="32"/>
      <c r="U226" s="32"/>
      <c r="V226" s="27"/>
      <c r="W226" s="27"/>
      <c r="X226" s="33"/>
      <c r="Y226" s="33"/>
      <c r="Z226" s="27" t="s">
        <v>217</v>
      </c>
      <c r="AA226" s="34" t="s">
        <v>42</v>
      </c>
      <c r="AB226" s="35" t="s">
        <v>43</v>
      </c>
      <c r="AC226" s="36"/>
      <c r="AD226" s="27"/>
      <c r="AE226" s="27"/>
      <c r="AF226" s="27"/>
      <c r="AG226" s="36"/>
      <c r="AH226" s="27"/>
      <c r="AI226" s="27"/>
      <c r="AJ226" s="27"/>
      <c r="AK226" s="36"/>
      <c r="AL226" s="36"/>
      <c r="AM226" s="36"/>
      <c r="AN226" s="36"/>
      <c r="AO226" s="36"/>
    </row>
    <row r="227" spans="1:41" s="1" customFormat="1" ht="45" customHeight="1" x14ac:dyDescent="0.2">
      <c r="A227" s="26">
        <v>58</v>
      </c>
      <c r="B227" s="26"/>
      <c r="C227" s="27" t="s">
        <v>439</v>
      </c>
      <c r="D227" s="27" t="s">
        <v>686</v>
      </c>
      <c r="E227" s="26" t="s">
        <v>687</v>
      </c>
      <c r="F227" s="26" t="e">
        <f>DATEDIF(P227,Q227,"y") + DATEDIF(T227,U227,"y") + DATEDIF(V227,W227,"y") + SUM(AD227) &amp; " años " &amp; DATEDIF(P227,Q227,"ym") + DATEDIF(T227,U227,"ym") + DATEDIF(V227,W227,"ym") + SUM(AE227) - SUM(AI227) &amp; " meses " &amp; DATEDIF(P227,Q227,"md") + DATEDIF(T227,U227,"md") + DATEDIF(V227,W227,"md") - SUM(AJ227) &amp; " días"</f>
        <v>#VALUE!</v>
      </c>
      <c r="G227" s="37">
        <v>0.72499999999999998</v>
      </c>
      <c r="H227" s="29" t="e">
        <f t="shared" si="26"/>
        <v>#VALUE!</v>
      </c>
      <c r="I227" s="29" t="e">
        <f>DATEDIF(S227,Q227,"y") &amp; " años " &amp; DATEDIF(S227,Q227,"ym") &amp; " meses " &amp; DATEDIF(S227,Q227,"md") &amp; " días"</f>
        <v>#VALUE!</v>
      </c>
      <c r="J227" s="26"/>
      <c r="K227" s="30">
        <f>31510.28</f>
        <v>31510.28</v>
      </c>
      <c r="L227" s="30">
        <f>K227*G227</f>
        <v>22844.952999999998</v>
      </c>
      <c r="M227" s="27"/>
      <c r="N227" s="26" t="s">
        <v>38</v>
      </c>
      <c r="O227" s="31" t="s">
        <v>688</v>
      </c>
      <c r="P227" s="32">
        <v>37073</v>
      </c>
      <c r="Q227" s="31" t="s">
        <v>40</v>
      </c>
      <c r="R227" s="32"/>
      <c r="S227" s="32">
        <v>42793</v>
      </c>
      <c r="T227" s="32">
        <v>36367</v>
      </c>
      <c r="U227" s="32">
        <v>37073</v>
      </c>
      <c r="V227" s="27"/>
      <c r="W227" s="27"/>
      <c r="X227" s="33" t="s">
        <v>455</v>
      </c>
      <c r="Y227" s="33" t="s">
        <v>217</v>
      </c>
      <c r="Z227" s="27" t="s">
        <v>217</v>
      </c>
      <c r="AA227" s="34" t="s">
        <v>42</v>
      </c>
      <c r="AB227" s="35" t="s">
        <v>43</v>
      </c>
      <c r="AC227" s="36"/>
      <c r="AD227" s="27">
        <v>1</v>
      </c>
      <c r="AE227" s="27"/>
      <c r="AF227" s="27"/>
      <c r="AG227" s="36"/>
      <c r="AH227" s="27"/>
      <c r="AI227" s="27">
        <v>12</v>
      </c>
      <c r="AJ227" s="27"/>
      <c r="AK227" s="36"/>
      <c r="AL227" s="36"/>
      <c r="AM227" s="36"/>
      <c r="AN227" s="36"/>
      <c r="AO227" s="36"/>
    </row>
    <row r="228" spans="1:41" s="1" customFormat="1" ht="45" customHeight="1" x14ac:dyDescent="0.2">
      <c r="A228" s="26">
        <v>59</v>
      </c>
      <c r="B228" s="26"/>
      <c r="C228" s="27" t="s">
        <v>439</v>
      </c>
      <c r="D228" s="27" t="s">
        <v>689</v>
      </c>
      <c r="E228" s="26" t="s">
        <v>690</v>
      </c>
      <c r="F228" s="26" t="e">
        <f>DATEDIF(P228,Q228,"y") + DATEDIF(T228,U228,"y") + DATEDIF(V228,W228,"y") + SUM(AD228) &amp; " años " &amp; DATEDIF(P228,Q228,"ym") + DATEDIF(T228,U228,"ym") + DATEDIF(V228,W228,"ym") + SUM(AE228) - SUM(AI228) &amp; " meses " &amp; DATEDIF(P228,Q228,"md") + DATEDIF(T228,U228,"md") + DATEDIF(V228,W228,"md") - SUM(AJ228) &amp; " días"</f>
        <v>#VALUE!</v>
      </c>
      <c r="G228" s="28">
        <v>0.75</v>
      </c>
      <c r="H228" s="29" t="e">
        <f t="shared" si="26"/>
        <v>#VALUE!</v>
      </c>
      <c r="I228" s="29" t="e">
        <f>DATEDIF(S228,Q228,"y") &amp; " años " &amp; DATEDIF(S228,Q228,"ym") &amp; " meses " &amp; DATEDIF(S228,Q228,"md") &amp; " días"</f>
        <v>#VALUE!</v>
      </c>
      <c r="J228" s="26"/>
      <c r="K228" s="30">
        <f>31510.28</f>
        <v>31510.28</v>
      </c>
      <c r="L228" s="30">
        <f>K228*G228</f>
        <v>23632.71</v>
      </c>
      <c r="M228" s="27"/>
      <c r="N228" s="26" t="s">
        <v>38</v>
      </c>
      <c r="O228" s="31" t="s">
        <v>691</v>
      </c>
      <c r="P228" s="32">
        <v>40118</v>
      </c>
      <c r="Q228" s="31" t="s">
        <v>40</v>
      </c>
      <c r="R228" s="32"/>
      <c r="S228" s="32">
        <v>43523</v>
      </c>
      <c r="T228" s="32">
        <v>35593</v>
      </c>
      <c r="U228" s="32">
        <v>39983</v>
      </c>
      <c r="V228" s="27"/>
      <c r="W228" s="27"/>
      <c r="X228" s="33" t="s">
        <v>455</v>
      </c>
      <c r="Y228" s="33" t="s">
        <v>217</v>
      </c>
      <c r="Z228" s="27" t="s">
        <v>217</v>
      </c>
      <c r="AA228" s="34" t="s">
        <v>42</v>
      </c>
      <c r="AB228" s="35" t="s">
        <v>43</v>
      </c>
      <c r="AC228" s="36"/>
      <c r="AD228" s="27"/>
      <c r="AE228" s="27"/>
      <c r="AF228" s="27"/>
      <c r="AG228" s="36"/>
      <c r="AH228" s="27"/>
      <c r="AI228" s="27"/>
      <c r="AJ228" s="27"/>
      <c r="AK228" s="36"/>
      <c r="AL228" s="36"/>
      <c r="AM228" s="36"/>
      <c r="AN228" s="36"/>
      <c r="AO228" s="36"/>
    </row>
    <row r="229" spans="1:41" s="1" customFormat="1" ht="45" customHeight="1" x14ac:dyDescent="0.2">
      <c r="A229" s="26">
        <v>60</v>
      </c>
      <c r="B229" s="26"/>
      <c r="C229" s="27" t="s">
        <v>439</v>
      </c>
      <c r="D229" s="27" t="s">
        <v>692</v>
      </c>
      <c r="E229" s="26" t="s">
        <v>693</v>
      </c>
      <c r="F229" s="26" t="e">
        <f>DATEDIF(P229,Q229,"y") + DATEDIF(T229,U229,"y") + DATEDIF(V229,W229,"y") + SUM(AD229) &amp; " años " &amp; DATEDIF(P229,Q229,"ym") + DATEDIF(T229,U229,"ym") + DATEDIF(V229,W229,"ym") + SUM(AE229) - SUM(AI229) &amp; " meses " &amp; DATEDIF(P229,Q229,"md") + DATEDIF(T229,U229,"md") + DATEDIF(V229,W229,"md") - SUM(AJ229) &amp; " días"</f>
        <v>#VALUE!</v>
      </c>
      <c r="G229" s="37">
        <v>0.72499999999999998</v>
      </c>
      <c r="H229" s="29" t="e">
        <f t="shared" si="26"/>
        <v>#VALUE!</v>
      </c>
      <c r="I229" s="29" t="e">
        <f>DATEDIF(S229,Q229,"y") &amp; " años " &amp; DATEDIF(S229,Q229,"ym") &amp; " meses " &amp; DATEDIF(S229,Q229,"md") &amp; " días"</f>
        <v>#VALUE!</v>
      </c>
      <c r="J229" s="26"/>
      <c r="K229" s="30">
        <f>31510.28</f>
        <v>31510.28</v>
      </c>
      <c r="L229" s="30">
        <f>K229*G229</f>
        <v>22844.952999999998</v>
      </c>
      <c r="M229" s="27"/>
      <c r="N229" s="26" t="s">
        <v>38</v>
      </c>
      <c r="O229" s="31" t="s">
        <v>694</v>
      </c>
      <c r="P229" s="32">
        <v>36342</v>
      </c>
      <c r="Q229" s="31" t="s">
        <v>40</v>
      </c>
      <c r="R229" s="32"/>
      <c r="S229" s="32">
        <v>43158</v>
      </c>
      <c r="T229" s="32"/>
      <c r="U229" s="32"/>
      <c r="V229" s="27"/>
      <c r="W229" s="27"/>
      <c r="X229" s="33"/>
      <c r="Y229" s="33"/>
      <c r="Z229" s="27" t="s">
        <v>217</v>
      </c>
      <c r="AA229" s="34" t="s">
        <v>42</v>
      </c>
      <c r="AB229" s="35" t="s">
        <v>43</v>
      </c>
      <c r="AC229" s="36"/>
      <c r="AD229" s="27"/>
      <c r="AE229" s="27"/>
      <c r="AF229" s="27"/>
      <c r="AG229" s="36"/>
      <c r="AH229" s="27"/>
      <c r="AI229" s="27"/>
      <c r="AJ229" s="27"/>
      <c r="AK229" s="36"/>
      <c r="AL229" s="36"/>
      <c r="AM229" s="36"/>
      <c r="AN229" s="36"/>
      <c r="AO229" s="36"/>
    </row>
    <row r="230" spans="1:41" s="1" customFormat="1" ht="45" customHeight="1" x14ac:dyDescent="0.2">
      <c r="A230" s="26">
        <v>61</v>
      </c>
      <c r="B230" s="26"/>
      <c r="C230" s="27" t="s">
        <v>439</v>
      </c>
      <c r="D230" s="27" t="s">
        <v>695</v>
      </c>
      <c r="E230" s="26" t="s">
        <v>696</v>
      </c>
      <c r="F230" s="26" t="e">
        <f>DATEDIF(P230,Q230,"y") + DATEDIF(T230,U230,"y") + DATEDIF(V230,W230,"y") + SUM(Z230) &amp; " años " &amp; DATEDIF(P230,Q230,"ym") + DATEDIF(T230,U230,"ym") + DATEDIF(V230,W230,"ym") + SUM(AA230) - SUM(AE230) &amp; " meses " &amp; DATEDIF(P230,Q230,"md") + DATEDIF(T230,U230,"md") + DATEDIF(V230,W230,"md") - SUM(AF230) &amp; " días"</f>
        <v>#VALUE!</v>
      </c>
      <c r="G230" s="37">
        <v>0.67500000000000004</v>
      </c>
      <c r="H230" s="29" t="e">
        <f t="shared" si="26"/>
        <v>#VALUE!</v>
      </c>
      <c r="I230" s="29" t="e">
        <f>DATEDIF(S230,Q230,"y") &amp; " años " &amp; DATEDIF(S230,Q230,"ym") &amp; " meses " &amp; DATEDIF(S230,Q230,"md") &amp; " días"</f>
        <v>#VALUE!</v>
      </c>
      <c r="J230" s="26"/>
      <c r="K230" s="30">
        <f>31510.27</f>
        <v>31510.27</v>
      </c>
      <c r="L230" s="30">
        <f>K230*G230</f>
        <v>21269.432250000002</v>
      </c>
      <c r="M230" s="27"/>
      <c r="N230" s="26" t="s">
        <v>38</v>
      </c>
      <c r="O230" s="31" t="s">
        <v>697</v>
      </c>
      <c r="P230" s="32">
        <v>37135</v>
      </c>
      <c r="Q230" s="31" t="s">
        <v>40</v>
      </c>
      <c r="R230" s="32"/>
      <c r="S230" s="32">
        <v>43158</v>
      </c>
      <c r="T230" s="32"/>
      <c r="U230" s="32"/>
      <c r="V230" s="27"/>
      <c r="W230" s="27"/>
      <c r="X230" s="33"/>
      <c r="Y230" s="33"/>
      <c r="Z230" s="27" t="s">
        <v>217</v>
      </c>
      <c r="AA230" s="34" t="s">
        <v>42</v>
      </c>
      <c r="AB230" s="35" t="s">
        <v>43</v>
      </c>
      <c r="AC230" s="36"/>
      <c r="AD230" s="27"/>
      <c r="AE230" s="27"/>
      <c r="AF230" s="27"/>
      <c r="AG230" s="36"/>
      <c r="AH230" s="27"/>
      <c r="AI230" s="27"/>
      <c r="AJ230" s="27"/>
      <c r="AK230" s="36"/>
      <c r="AL230" s="36"/>
      <c r="AM230" s="36"/>
      <c r="AN230" s="36"/>
      <c r="AO230" s="36"/>
    </row>
    <row r="231" spans="1:41" s="1" customFormat="1" ht="45" customHeight="1" x14ac:dyDescent="0.2">
      <c r="A231" s="26">
        <v>62</v>
      </c>
      <c r="B231" s="26"/>
      <c r="C231" s="27" t="s">
        <v>439</v>
      </c>
      <c r="D231" s="27" t="s">
        <v>698</v>
      </c>
      <c r="E231" s="26" t="s">
        <v>699</v>
      </c>
      <c r="F231" s="26" t="e">
        <f t="shared" ref="F231:F238" si="35">DATEDIF(P231,Q231,"y") + DATEDIF(T231,U231,"y") + DATEDIF(V231,W231,"y") + SUM(AD231) &amp; " años " &amp; DATEDIF(P231,Q231,"ym") + DATEDIF(T231,U231,"ym") + DATEDIF(V231,W231,"ym") + SUM(AE231) - SUM(AI231) &amp; " meses " &amp; DATEDIF(P231,Q231,"md") + DATEDIF(T231,U231,"md") + DATEDIF(V231,W231,"md") - SUM(AJ231) &amp; " días"</f>
        <v>#VALUE!</v>
      </c>
      <c r="G231" s="37">
        <v>0.77500000000000002</v>
      </c>
      <c r="H231" s="29" t="e">
        <f t="shared" si="26"/>
        <v>#VALUE!</v>
      </c>
      <c r="I231" s="29" t="e">
        <f>DATEDIF(S231,Q231,"y") &amp; " años " &amp; DATEDIF(S231,Q231,"ym") &amp; " meses " &amp; DATEDIF(S231,Q231,"md") &amp; " días"</f>
        <v>#VALUE!</v>
      </c>
      <c r="J231" s="26"/>
      <c r="K231" s="30">
        <f>31510.27</f>
        <v>31510.27</v>
      </c>
      <c r="L231" s="30">
        <f>K231*G231</f>
        <v>24420.45925</v>
      </c>
      <c r="M231" s="27"/>
      <c r="N231" s="26" t="s">
        <v>38</v>
      </c>
      <c r="O231" s="31" t="s">
        <v>700</v>
      </c>
      <c r="P231" s="32">
        <v>37104</v>
      </c>
      <c r="Q231" s="31" t="s">
        <v>40</v>
      </c>
      <c r="R231" s="32"/>
      <c r="S231" s="32">
        <v>42427</v>
      </c>
      <c r="T231" s="32">
        <v>33714</v>
      </c>
      <c r="U231" s="32">
        <v>35175</v>
      </c>
      <c r="V231" s="27"/>
      <c r="W231" s="27"/>
      <c r="X231" s="33" t="s">
        <v>455</v>
      </c>
      <c r="Y231" s="33" t="s">
        <v>217</v>
      </c>
      <c r="Z231" s="27" t="s">
        <v>217</v>
      </c>
      <c r="AA231" s="34" t="s">
        <v>42</v>
      </c>
      <c r="AB231" s="35" t="s">
        <v>43</v>
      </c>
      <c r="AC231" s="36"/>
      <c r="AD231" s="27"/>
      <c r="AE231" s="27"/>
      <c r="AF231" s="27"/>
      <c r="AG231" s="36"/>
      <c r="AH231" s="27"/>
      <c r="AI231" s="27"/>
      <c r="AJ231" s="27"/>
      <c r="AK231" s="36"/>
      <c r="AL231" s="36"/>
      <c r="AM231" s="36"/>
      <c r="AN231" s="36"/>
      <c r="AO231" s="36"/>
    </row>
    <row r="232" spans="1:41" s="1" customFormat="1" ht="45" customHeight="1" x14ac:dyDescent="0.2">
      <c r="A232" s="26">
        <v>63</v>
      </c>
      <c r="B232" s="26"/>
      <c r="C232" s="27" t="s">
        <v>701</v>
      </c>
      <c r="D232" s="27" t="s">
        <v>702</v>
      </c>
      <c r="E232" s="26" t="s">
        <v>703</v>
      </c>
      <c r="F232" s="26" t="e">
        <f t="shared" si="35"/>
        <v>#VALUE!</v>
      </c>
      <c r="G232" s="28">
        <v>0.6</v>
      </c>
      <c r="H232" s="29" t="e">
        <f t="shared" si="26"/>
        <v>#VALUE!</v>
      </c>
      <c r="I232" s="29"/>
      <c r="J232" s="26"/>
      <c r="K232" s="30">
        <f>24159.29</f>
        <v>24159.29</v>
      </c>
      <c r="L232" s="30">
        <f t="shared" ref="L232:L234" si="36">K232*G232</f>
        <v>14495.574000000001</v>
      </c>
      <c r="M232" s="27"/>
      <c r="N232" s="26" t="s">
        <v>497</v>
      </c>
      <c r="O232" s="31" t="s">
        <v>704</v>
      </c>
      <c r="P232" s="32">
        <v>44937</v>
      </c>
      <c r="Q232" s="31" t="s">
        <v>40</v>
      </c>
      <c r="R232" s="32"/>
      <c r="S232" s="32"/>
      <c r="T232" s="32">
        <v>37742</v>
      </c>
      <c r="U232" s="32">
        <v>44706</v>
      </c>
      <c r="V232" s="27"/>
      <c r="W232" s="27"/>
      <c r="X232" s="33" t="s">
        <v>455</v>
      </c>
      <c r="Y232" s="33"/>
      <c r="Z232" s="27" t="s">
        <v>217</v>
      </c>
      <c r="AA232" s="34" t="s">
        <v>42</v>
      </c>
      <c r="AB232" s="35" t="s">
        <v>43</v>
      </c>
      <c r="AC232" s="36"/>
      <c r="AD232" s="27"/>
      <c r="AE232" s="27">
        <v>1</v>
      </c>
      <c r="AF232" s="27"/>
      <c r="AG232" s="36"/>
      <c r="AH232" s="27"/>
      <c r="AI232" s="27"/>
      <c r="AJ232" s="27">
        <v>31</v>
      </c>
      <c r="AK232" s="36"/>
      <c r="AL232" s="36"/>
      <c r="AM232" s="36"/>
      <c r="AN232" s="36"/>
      <c r="AO232" s="36"/>
    </row>
    <row r="233" spans="1:41" s="1" customFormat="1" ht="45" customHeight="1" x14ac:dyDescent="0.2">
      <c r="A233" s="26">
        <v>64</v>
      </c>
      <c r="B233" s="26"/>
      <c r="C233" s="27" t="s">
        <v>701</v>
      </c>
      <c r="D233" s="27" t="s">
        <v>705</v>
      </c>
      <c r="E233" s="26" t="s">
        <v>706</v>
      </c>
      <c r="F233" s="26" t="e">
        <f t="shared" si="35"/>
        <v>#VALUE!</v>
      </c>
      <c r="G233" s="37">
        <v>0.67500000000000004</v>
      </c>
      <c r="H233" s="29" t="e">
        <f t="shared" si="26"/>
        <v>#VALUE!</v>
      </c>
      <c r="I233" s="29"/>
      <c r="J233" s="26"/>
      <c r="K233" s="30">
        <f>24159.29</f>
        <v>24159.29</v>
      </c>
      <c r="L233" s="30">
        <f t="shared" si="36"/>
        <v>16307.520750000001</v>
      </c>
      <c r="M233" s="27"/>
      <c r="N233" s="26" t="s">
        <v>497</v>
      </c>
      <c r="O233" s="31" t="s">
        <v>707</v>
      </c>
      <c r="P233" s="32">
        <v>37104</v>
      </c>
      <c r="Q233" s="31" t="s">
        <v>40</v>
      </c>
      <c r="R233" s="32"/>
      <c r="S233" s="32"/>
      <c r="T233" s="32"/>
      <c r="U233" s="32"/>
      <c r="V233" s="27"/>
      <c r="W233" s="27"/>
      <c r="X233" s="33"/>
      <c r="Y233" s="33"/>
      <c r="Z233" s="27" t="s">
        <v>217</v>
      </c>
      <c r="AA233" s="34" t="s">
        <v>42</v>
      </c>
      <c r="AB233" s="35" t="s">
        <v>43</v>
      </c>
      <c r="AC233" s="36"/>
      <c r="AD233" s="27"/>
      <c r="AE233" s="27"/>
      <c r="AF233" s="27"/>
      <c r="AG233" s="36"/>
      <c r="AH233" s="27"/>
      <c r="AI233" s="27"/>
      <c r="AJ233" s="27"/>
      <c r="AK233" s="36"/>
      <c r="AL233" s="36"/>
      <c r="AM233" s="36"/>
      <c r="AN233" s="36"/>
      <c r="AO233" s="36"/>
    </row>
    <row r="234" spans="1:41" s="1" customFormat="1" ht="45" customHeight="1" x14ac:dyDescent="0.2">
      <c r="A234" s="26">
        <v>65</v>
      </c>
      <c r="B234" s="26"/>
      <c r="C234" s="27" t="s">
        <v>701</v>
      </c>
      <c r="D234" s="27" t="s">
        <v>708</v>
      </c>
      <c r="E234" s="26" t="s">
        <v>709</v>
      </c>
      <c r="F234" s="26" t="e">
        <f t="shared" si="35"/>
        <v>#VALUE!</v>
      </c>
      <c r="G234" s="37">
        <v>0.625</v>
      </c>
      <c r="H234" s="29" t="e">
        <f t="shared" ref="H234:H238" si="37">DATEDIF(R234,Q234,"y") &amp; " años " &amp; DATEDIF(R234,Q234,"ym") &amp; " meses " &amp; DATEDIF(R234,Q234,"md") &amp; " días"</f>
        <v>#VALUE!</v>
      </c>
      <c r="I234" s="29"/>
      <c r="J234" s="26"/>
      <c r="K234" s="30">
        <f>24159.28</f>
        <v>24159.279999999999</v>
      </c>
      <c r="L234" s="30">
        <f t="shared" si="36"/>
        <v>15099.55</v>
      </c>
      <c r="M234" s="27"/>
      <c r="N234" s="26" t="s">
        <v>497</v>
      </c>
      <c r="O234" s="31" t="s">
        <v>710</v>
      </c>
      <c r="P234" s="32">
        <v>37712</v>
      </c>
      <c r="Q234" s="31" t="s">
        <v>40</v>
      </c>
      <c r="R234" s="32"/>
      <c r="S234" s="32"/>
      <c r="T234" s="32"/>
      <c r="U234" s="32"/>
      <c r="V234" s="27"/>
      <c r="W234" s="27"/>
      <c r="X234" s="33"/>
      <c r="Y234" s="33"/>
      <c r="Z234" s="27" t="s">
        <v>217</v>
      </c>
      <c r="AA234" s="34" t="s">
        <v>42</v>
      </c>
      <c r="AB234" s="35" t="s">
        <v>43</v>
      </c>
      <c r="AC234" s="36"/>
      <c r="AD234" s="27"/>
      <c r="AE234" s="27"/>
      <c r="AF234" s="27"/>
      <c r="AG234" s="36"/>
      <c r="AH234" s="27"/>
      <c r="AI234" s="27"/>
      <c r="AJ234" s="27"/>
      <c r="AK234" s="36"/>
      <c r="AL234" s="36"/>
      <c r="AM234" s="36"/>
      <c r="AN234" s="36"/>
      <c r="AO234" s="36"/>
    </row>
    <row r="235" spans="1:41" s="1" customFormat="1" ht="45" customHeight="1" x14ac:dyDescent="0.2">
      <c r="A235" s="26">
        <v>66</v>
      </c>
      <c r="B235" s="26"/>
      <c r="C235" s="27" t="s">
        <v>701</v>
      </c>
      <c r="D235" s="27" t="s">
        <v>711</v>
      </c>
      <c r="E235" s="26" t="s">
        <v>712</v>
      </c>
      <c r="F235" s="26" t="e">
        <f t="shared" si="35"/>
        <v>#VALUE!</v>
      </c>
      <c r="G235" s="37">
        <v>0.67500000000000004</v>
      </c>
      <c r="H235" s="29" t="e">
        <f t="shared" si="37"/>
        <v>#VALUE!</v>
      </c>
      <c r="I235" s="29"/>
      <c r="J235" s="26"/>
      <c r="K235" s="30">
        <f>24159.29</f>
        <v>24159.29</v>
      </c>
      <c r="L235" s="30">
        <f>K235*G235</f>
        <v>16307.520750000001</v>
      </c>
      <c r="M235" s="27"/>
      <c r="N235" s="26" t="s">
        <v>497</v>
      </c>
      <c r="O235" s="31" t="s">
        <v>713</v>
      </c>
      <c r="P235" s="32">
        <v>39508</v>
      </c>
      <c r="Q235" s="31" t="s">
        <v>40</v>
      </c>
      <c r="R235" s="32"/>
      <c r="S235" s="32"/>
      <c r="T235" s="32">
        <v>36617</v>
      </c>
      <c r="U235" s="32">
        <v>39283</v>
      </c>
      <c r="V235" s="27"/>
      <c r="W235" s="27"/>
      <c r="X235" s="33" t="s">
        <v>455</v>
      </c>
      <c r="Y235" s="33"/>
      <c r="Z235" s="27" t="s">
        <v>217</v>
      </c>
      <c r="AA235" s="34" t="s">
        <v>42</v>
      </c>
      <c r="AB235" s="35" t="s">
        <v>43</v>
      </c>
      <c r="AC235" s="36"/>
      <c r="AD235" s="27"/>
      <c r="AE235" s="27"/>
      <c r="AF235" s="27"/>
      <c r="AG235" s="36"/>
      <c r="AH235" s="27"/>
      <c r="AI235" s="27"/>
      <c r="AJ235" s="27"/>
      <c r="AK235" s="36"/>
      <c r="AL235" s="36"/>
      <c r="AM235" s="36"/>
      <c r="AN235" s="36"/>
      <c r="AO235" s="36"/>
    </row>
    <row r="236" spans="1:41" s="1" customFormat="1" ht="45" customHeight="1" x14ac:dyDescent="0.2">
      <c r="A236" s="26">
        <v>67</v>
      </c>
      <c r="B236" s="26"/>
      <c r="C236" s="27" t="s">
        <v>701</v>
      </c>
      <c r="D236" s="27" t="s">
        <v>714</v>
      </c>
      <c r="E236" s="26" t="s">
        <v>715</v>
      </c>
      <c r="F236" s="26" t="e">
        <f t="shared" si="35"/>
        <v>#VALUE!</v>
      </c>
      <c r="G236" s="37">
        <v>0.67500000000000004</v>
      </c>
      <c r="H236" s="29" t="e">
        <f t="shared" si="37"/>
        <v>#VALUE!</v>
      </c>
      <c r="I236" s="29"/>
      <c r="J236" s="26"/>
      <c r="K236" s="30">
        <f>24159.29</f>
        <v>24159.29</v>
      </c>
      <c r="L236" s="30">
        <f t="shared" ref="L236:L237" si="38">K236*G236</f>
        <v>16307.520750000001</v>
      </c>
      <c r="M236" s="27"/>
      <c r="N236" s="26" t="s">
        <v>497</v>
      </c>
      <c r="O236" s="31" t="s">
        <v>716</v>
      </c>
      <c r="P236" s="32">
        <v>36861</v>
      </c>
      <c r="Q236" s="31" t="s">
        <v>40</v>
      </c>
      <c r="R236" s="32"/>
      <c r="S236" s="32"/>
      <c r="T236" s="32"/>
      <c r="U236" s="32"/>
      <c r="V236" s="27"/>
      <c r="W236" s="27"/>
      <c r="X236" s="33"/>
      <c r="Y236" s="33"/>
      <c r="Z236" s="27" t="s">
        <v>217</v>
      </c>
      <c r="AA236" s="34" t="s">
        <v>42</v>
      </c>
      <c r="AB236" s="35" t="s">
        <v>43</v>
      </c>
      <c r="AC236" s="36"/>
      <c r="AD236" s="27"/>
      <c r="AE236" s="27"/>
      <c r="AF236" s="27"/>
      <c r="AG236" s="36"/>
      <c r="AH236" s="27"/>
      <c r="AI236" s="27"/>
      <c r="AJ236" s="27"/>
      <c r="AK236" s="36"/>
      <c r="AL236" s="36"/>
      <c r="AM236" s="36"/>
      <c r="AN236" s="36"/>
      <c r="AO236" s="36"/>
    </row>
    <row r="237" spans="1:41" s="1" customFormat="1" ht="45" customHeight="1" x14ac:dyDescent="0.2">
      <c r="A237" s="26">
        <v>68</v>
      </c>
      <c r="B237" s="26"/>
      <c r="C237" s="27" t="s">
        <v>494</v>
      </c>
      <c r="D237" s="27" t="s">
        <v>717</v>
      </c>
      <c r="E237" s="26" t="s">
        <v>718</v>
      </c>
      <c r="F237" s="26" t="e">
        <f t="shared" si="35"/>
        <v>#VALUE!</v>
      </c>
      <c r="G237" s="28">
        <v>0.7</v>
      </c>
      <c r="H237" s="29" t="e">
        <f t="shared" si="37"/>
        <v>#VALUE!</v>
      </c>
      <c r="I237" s="29"/>
      <c r="J237" s="26"/>
      <c r="K237" s="30">
        <v>16995.259999999998</v>
      </c>
      <c r="L237" s="30">
        <f t="shared" si="38"/>
        <v>11896.681999999999</v>
      </c>
      <c r="M237" s="27"/>
      <c r="N237" s="26" t="s">
        <v>497</v>
      </c>
      <c r="O237" s="31" t="s">
        <v>719</v>
      </c>
      <c r="P237" s="32">
        <v>36708</v>
      </c>
      <c r="Q237" s="31" t="s">
        <v>40</v>
      </c>
      <c r="R237" s="32"/>
      <c r="S237" s="32"/>
      <c r="T237" s="32"/>
      <c r="U237" s="32"/>
      <c r="V237" s="27"/>
      <c r="W237" s="27"/>
      <c r="X237" s="33"/>
      <c r="Y237" s="33"/>
      <c r="Z237" s="27" t="s">
        <v>217</v>
      </c>
      <c r="AA237" s="34" t="s">
        <v>42</v>
      </c>
      <c r="AB237" s="35" t="s">
        <v>43</v>
      </c>
      <c r="AC237" s="36"/>
      <c r="AD237" s="27"/>
      <c r="AE237" s="27"/>
      <c r="AF237" s="27"/>
      <c r="AG237" s="36"/>
      <c r="AH237" s="27"/>
      <c r="AI237" s="27"/>
      <c r="AJ237" s="27"/>
      <c r="AK237" s="36"/>
      <c r="AL237" s="36"/>
      <c r="AM237" s="36"/>
      <c r="AN237" s="36"/>
      <c r="AO237" s="36"/>
    </row>
    <row r="238" spans="1:41" s="1" customFormat="1" ht="45" customHeight="1" x14ac:dyDescent="0.2">
      <c r="A238" s="26">
        <v>69</v>
      </c>
      <c r="B238" s="26"/>
      <c r="C238" s="27" t="s">
        <v>494</v>
      </c>
      <c r="D238" s="27" t="s">
        <v>720</v>
      </c>
      <c r="E238" s="26" t="s">
        <v>721</v>
      </c>
      <c r="F238" s="26" t="e">
        <f t="shared" si="35"/>
        <v>#VALUE!</v>
      </c>
      <c r="G238" s="37">
        <v>0.82499999999999996</v>
      </c>
      <c r="H238" s="29" t="e">
        <f t="shared" si="37"/>
        <v>#VALUE!</v>
      </c>
      <c r="I238" s="29"/>
      <c r="J238" s="26"/>
      <c r="K238" s="30">
        <v>9819.69</v>
      </c>
      <c r="L238" s="30">
        <v>10000</v>
      </c>
      <c r="M238" s="27"/>
      <c r="N238" s="26" t="s">
        <v>497</v>
      </c>
      <c r="O238" s="31" t="s">
        <v>722</v>
      </c>
      <c r="P238" s="32">
        <v>37565</v>
      </c>
      <c r="Q238" s="31" t="s">
        <v>40</v>
      </c>
      <c r="R238" s="32"/>
      <c r="S238" s="32"/>
      <c r="T238" s="32">
        <v>29983</v>
      </c>
      <c r="U238" s="32">
        <v>32813</v>
      </c>
      <c r="V238" s="27"/>
      <c r="W238" s="27"/>
      <c r="X238" s="33" t="s">
        <v>455</v>
      </c>
      <c r="Y238" s="33"/>
      <c r="Z238" s="27" t="s">
        <v>217</v>
      </c>
      <c r="AA238" s="34" t="s">
        <v>42</v>
      </c>
      <c r="AB238" s="35" t="s">
        <v>43</v>
      </c>
      <c r="AC238" s="36"/>
      <c r="AD238" s="27">
        <v>1</v>
      </c>
      <c r="AE238" s="27"/>
      <c r="AF238" s="27"/>
      <c r="AG238" s="36"/>
      <c r="AH238" s="27"/>
      <c r="AI238" s="27">
        <v>12</v>
      </c>
      <c r="AJ238" s="27"/>
      <c r="AK238" s="36"/>
      <c r="AL238" s="36"/>
      <c r="AM238" s="36"/>
      <c r="AN238" s="36"/>
      <c r="AO238" s="36"/>
    </row>
    <row r="239" spans="1:41" ht="12.75" customHeight="1" x14ac:dyDescent="0.25"/>
    <row r="240" spans="1:41" s="9" customFormat="1" x14ac:dyDescent="0.25">
      <c r="A240" s="101" t="s">
        <v>723</v>
      </c>
      <c r="B240" s="101"/>
      <c r="C240" s="101"/>
      <c r="D240" s="101"/>
      <c r="E240" s="101"/>
      <c r="F240" s="101"/>
      <c r="G240" s="101"/>
      <c r="H240" s="101"/>
      <c r="I240" s="101"/>
      <c r="J240" s="101"/>
      <c r="K240" s="7"/>
      <c r="L240" s="7"/>
      <c r="M240" s="7"/>
      <c r="N240" s="7"/>
      <c r="O240" s="7"/>
      <c r="P240" s="7"/>
      <c r="Q240" s="7"/>
      <c r="R240" s="7"/>
      <c r="S240" s="8"/>
      <c r="T240" s="8"/>
      <c r="Z240" s="10"/>
      <c r="AA240" s="10"/>
      <c r="AB240" s="10"/>
      <c r="AD240" s="11"/>
      <c r="AG240" s="12"/>
      <c r="AH240" s="102" t="s">
        <v>7</v>
      </c>
      <c r="AI240" s="102"/>
      <c r="AJ240" s="102"/>
      <c r="AL240" s="102" t="s">
        <v>8</v>
      </c>
      <c r="AM240" s="102"/>
      <c r="AN240" s="102"/>
    </row>
    <row r="241" spans="1:41" s="25" customFormat="1" ht="30" customHeight="1" x14ac:dyDescent="0.25">
      <c r="A241" s="13" t="s">
        <v>9</v>
      </c>
      <c r="B241" s="13" t="s">
        <v>10</v>
      </c>
      <c r="C241" s="14" t="s">
        <v>11</v>
      </c>
      <c r="D241" s="14" t="s">
        <v>12</v>
      </c>
      <c r="E241" s="13" t="s">
        <v>13</v>
      </c>
      <c r="F241" s="15" t="s">
        <v>14</v>
      </c>
      <c r="G241" s="15" t="s">
        <v>15</v>
      </c>
      <c r="H241" s="14" t="s">
        <v>16</v>
      </c>
      <c r="I241" s="16" t="s">
        <v>17</v>
      </c>
      <c r="J241" s="96" t="s">
        <v>18</v>
      </c>
      <c r="K241" s="97"/>
      <c r="L241" s="17" t="s">
        <v>19</v>
      </c>
      <c r="M241" s="18" t="s">
        <v>20</v>
      </c>
      <c r="N241" s="18" t="s">
        <v>21</v>
      </c>
      <c r="O241" s="18" t="s">
        <v>22</v>
      </c>
      <c r="P241" s="18" t="s">
        <v>22</v>
      </c>
      <c r="Q241" s="18" t="s">
        <v>23</v>
      </c>
      <c r="R241" s="18" t="s">
        <v>24</v>
      </c>
      <c r="S241" s="19" t="s">
        <v>25</v>
      </c>
      <c r="T241" s="19" t="s">
        <v>26</v>
      </c>
      <c r="U241" s="20" t="s">
        <v>27</v>
      </c>
      <c r="V241" s="14" t="s">
        <v>18</v>
      </c>
      <c r="W241" s="19" t="s">
        <v>25</v>
      </c>
      <c r="X241" s="19" t="s">
        <v>26</v>
      </c>
      <c r="Y241" s="19" t="s">
        <v>25</v>
      </c>
      <c r="Z241" s="19" t="s">
        <v>26</v>
      </c>
      <c r="AA241" s="21"/>
      <c r="AB241" s="21"/>
      <c r="AC241" s="22"/>
      <c r="AD241" s="19" t="s">
        <v>28</v>
      </c>
      <c r="AE241" s="19" t="s">
        <v>29</v>
      </c>
      <c r="AF241" s="19" t="s">
        <v>30</v>
      </c>
      <c r="AG241" s="23"/>
      <c r="AH241" s="24" t="s">
        <v>31</v>
      </c>
      <c r="AI241" s="24" t="s">
        <v>32</v>
      </c>
      <c r="AJ241" s="24" t="s">
        <v>33</v>
      </c>
      <c r="AK241" s="23"/>
      <c r="AL241" s="24" t="s">
        <v>31</v>
      </c>
      <c r="AM241" s="24" t="s">
        <v>32</v>
      </c>
      <c r="AN241" s="24" t="s">
        <v>34</v>
      </c>
    </row>
    <row r="242" spans="1:41" s="1" customFormat="1" ht="45" customHeight="1" x14ac:dyDescent="0.2">
      <c r="A242" s="26">
        <v>1</v>
      </c>
      <c r="B242" s="26"/>
      <c r="C242" s="27" t="s">
        <v>35</v>
      </c>
      <c r="D242" s="27" t="s">
        <v>724</v>
      </c>
      <c r="E242" s="26" t="s">
        <v>725</v>
      </c>
      <c r="F242" s="26" t="e">
        <f>DATEDIF(P242,Q242,"y") + DATEDIF(T242,U242,"y") + DATEDIF(V242,W242,"y") + SUM(Z242) &amp; " años " &amp; DATEDIF(P242,Q242,"ym") + DATEDIF(T242,U242,"ym") + DATEDIF(V242,W242,"ym") + SUM(AA242) - SUM(AE242) &amp; " meses " &amp; DATEDIF(P242,Q242,"md") + DATEDIF(T242,U242,"md") + DATEDIF(V242,W242,"md") - SUM(AF242) &amp; " días"</f>
        <v>#VALUE!</v>
      </c>
      <c r="G242" s="28">
        <v>1</v>
      </c>
      <c r="H242" s="29" t="e">
        <f t="shared" ref="H242:H305" si="39">DATEDIF(R242,Q242,"y") &amp; " años " &amp; DATEDIF(R242,Q242,"ym") &amp; " meses " &amp; DATEDIF(R242,Q242,"md") &amp; " días"</f>
        <v>#VALUE!</v>
      </c>
      <c r="I242" s="29" t="e">
        <f t="shared" ref="I242:I297" si="40">DATEDIF(S242,Q242,"y") &amp; " años " &amp; DATEDIF(S242,Q242,"ym") &amp; " meses " &amp; DATEDIF(S242,Q242,"md") &amp; " días"</f>
        <v>#VALUE!</v>
      </c>
      <c r="J242" s="26"/>
      <c r="K242" s="30">
        <f>50275.72+25000</f>
        <v>75275.72</v>
      </c>
      <c r="L242" s="30">
        <f t="shared" ref="L242:L305" si="41">K242*G242</f>
        <v>75275.72</v>
      </c>
      <c r="M242" s="27"/>
      <c r="N242" s="26" t="s">
        <v>38</v>
      </c>
      <c r="O242" s="31" t="s">
        <v>726</v>
      </c>
      <c r="P242" s="32">
        <v>33512</v>
      </c>
      <c r="Q242" s="31" t="s">
        <v>40</v>
      </c>
      <c r="R242" s="32"/>
      <c r="S242" s="32">
        <v>42427</v>
      </c>
      <c r="T242" s="32">
        <v>30787</v>
      </c>
      <c r="U242" s="32">
        <v>33140</v>
      </c>
      <c r="V242" s="27"/>
      <c r="W242" s="27"/>
      <c r="X242" s="33"/>
      <c r="Y242" s="33"/>
      <c r="Z242" s="27" t="s">
        <v>195</v>
      </c>
      <c r="AA242" s="34" t="s">
        <v>42</v>
      </c>
      <c r="AB242" s="35" t="s">
        <v>43</v>
      </c>
      <c r="AC242" s="36"/>
      <c r="AD242" s="27"/>
      <c r="AE242" s="27"/>
      <c r="AF242" s="27"/>
      <c r="AG242" s="36"/>
      <c r="AH242" s="27"/>
      <c r="AI242" s="27"/>
      <c r="AJ242" s="27"/>
      <c r="AK242" s="36"/>
      <c r="AL242" s="36"/>
      <c r="AM242" s="36"/>
      <c r="AN242" s="36"/>
      <c r="AO242" s="36"/>
    </row>
    <row r="243" spans="1:41" s="1" customFormat="1" ht="45" customHeight="1" x14ac:dyDescent="0.2">
      <c r="A243" s="26">
        <v>2</v>
      </c>
      <c r="B243" s="26"/>
      <c r="C243" s="27" t="s">
        <v>35</v>
      </c>
      <c r="D243" s="27" t="s">
        <v>727</v>
      </c>
      <c r="E243" s="26" t="s">
        <v>728</v>
      </c>
      <c r="F243" s="26" t="e">
        <f>DATEDIF(P243,Q243,"y") + DATEDIF(T243,U243,"y") + DATEDIF(V243,W243,"y") + SUM(Z243) &amp; " años " &amp; DATEDIF(P243,Q243,"ym") + DATEDIF(T243,U243,"ym") + DATEDIF(V243,W243,"ym") + SUM(AA243) - SUM(AE243) &amp; " meses " &amp; DATEDIF(P243,Q243,"md") + DATEDIF(T243,U243,"md") + DATEDIF(V243,W243,"md") - SUM(AF243) &amp; " días"</f>
        <v>#VALUE!</v>
      </c>
      <c r="G243" s="28">
        <v>1</v>
      </c>
      <c r="H243" s="29" t="e">
        <f t="shared" si="39"/>
        <v>#VALUE!</v>
      </c>
      <c r="I243" s="29" t="e">
        <f t="shared" si="40"/>
        <v>#VALUE!</v>
      </c>
      <c r="J243" s="26"/>
      <c r="K243" s="30">
        <v>150000</v>
      </c>
      <c r="L243" s="30">
        <f t="shared" si="41"/>
        <v>150000</v>
      </c>
      <c r="M243" s="27"/>
      <c r="N243" s="26" t="s">
        <v>38</v>
      </c>
      <c r="O243" s="31" t="s">
        <v>729</v>
      </c>
      <c r="P243" s="32">
        <v>34027</v>
      </c>
      <c r="Q243" s="31" t="s">
        <v>61</v>
      </c>
      <c r="R243" s="32"/>
      <c r="S243" s="32">
        <v>42062</v>
      </c>
      <c r="T243" s="32"/>
      <c r="U243" s="32"/>
      <c r="V243" s="27"/>
      <c r="W243" s="27"/>
      <c r="X243" s="33" t="s">
        <v>48</v>
      </c>
      <c r="Y243" s="33"/>
      <c r="Z243" s="27" t="s">
        <v>54</v>
      </c>
      <c r="AA243" s="34" t="s">
        <v>42</v>
      </c>
      <c r="AB243" s="35" t="s">
        <v>43</v>
      </c>
      <c r="AC243" s="36"/>
      <c r="AD243" s="27"/>
      <c r="AE243" s="27"/>
      <c r="AF243" s="27"/>
      <c r="AG243" s="36"/>
      <c r="AH243" s="27"/>
      <c r="AI243" s="27"/>
      <c r="AJ243" s="27"/>
      <c r="AK243" s="36"/>
      <c r="AL243" s="36"/>
      <c r="AM243" s="36"/>
      <c r="AN243" s="36"/>
      <c r="AO243" s="36"/>
    </row>
    <row r="244" spans="1:41" s="1" customFormat="1" ht="45" customHeight="1" x14ac:dyDescent="0.2">
      <c r="A244" s="26">
        <v>3</v>
      </c>
      <c r="B244" s="26"/>
      <c r="C244" s="27" t="s">
        <v>35</v>
      </c>
      <c r="D244" s="27" t="s">
        <v>730</v>
      </c>
      <c r="E244" s="26" t="s">
        <v>731</v>
      </c>
      <c r="F244" s="26" t="e">
        <f>DATEDIF(P244,Q244,"y") + DATEDIF(T244,U244,"y") + DATEDIF(V244,W244,"y") + SUM(AD244) &amp; " años " &amp; DATEDIF(P244,Q244,"ym") + DATEDIF(T244,U244,"ym") + DATEDIF(V244,W244,"ym") + SUM(AE244) - SUM(AI244) &amp; " meses " &amp; DATEDIF(P244,Q244,"md") + DATEDIF(T244,U244,"md") + DATEDIF(V244,W244,"md") - SUM(AJ244) &amp; " días"</f>
        <v>#VALUE!</v>
      </c>
      <c r="G244" s="28">
        <v>1</v>
      </c>
      <c r="H244" s="29" t="e">
        <f t="shared" si="39"/>
        <v>#VALUE!</v>
      </c>
      <c r="I244" s="29" t="e">
        <f t="shared" si="40"/>
        <v>#VALUE!</v>
      </c>
      <c r="J244" s="26"/>
      <c r="K244" s="30">
        <v>70000</v>
      </c>
      <c r="L244" s="30">
        <f t="shared" si="41"/>
        <v>70000</v>
      </c>
      <c r="M244" s="27"/>
      <c r="N244" s="26" t="s">
        <v>38</v>
      </c>
      <c r="O244" s="31" t="s">
        <v>732</v>
      </c>
      <c r="P244" s="32">
        <v>31990</v>
      </c>
      <c r="Q244" s="31" t="s">
        <v>40</v>
      </c>
      <c r="R244" s="32"/>
      <c r="S244" s="32">
        <v>44984</v>
      </c>
      <c r="T244" s="32"/>
      <c r="U244" s="32"/>
      <c r="V244" s="27"/>
      <c r="W244" s="27"/>
      <c r="X244" s="33"/>
      <c r="Y244" s="33"/>
      <c r="Z244" s="27" t="s">
        <v>195</v>
      </c>
      <c r="AA244" s="34" t="s">
        <v>42</v>
      </c>
      <c r="AB244" s="35" t="s">
        <v>43</v>
      </c>
      <c r="AC244" s="36"/>
      <c r="AD244" s="27"/>
      <c r="AE244" s="27"/>
      <c r="AF244" s="27"/>
      <c r="AG244" s="36"/>
      <c r="AH244" s="27"/>
      <c r="AI244" s="27"/>
      <c r="AJ244" s="27"/>
      <c r="AK244" s="36"/>
      <c r="AL244" s="36"/>
      <c r="AM244" s="36"/>
      <c r="AN244" s="36"/>
      <c r="AO244" s="36"/>
    </row>
    <row r="245" spans="1:41" s="1" customFormat="1" ht="45" customHeight="1" x14ac:dyDescent="0.2">
      <c r="A245" s="26">
        <v>4</v>
      </c>
      <c r="B245" s="26"/>
      <c r="C245" s="27" t="s">
        <v>35</v>
      </c>
      <c r="D245" s="27" t="s">
        <v>733</v>
      </c>
      <c r="E245" s="26" t="s">
        <v>734</v>
      </c>
      <c r="F245" s="26" t="e">
        <f>DATEDIF(P245,Q245,"y") + DATEDIF(T245,U245,"y") + DATEDIF(V245,W245,"y") + SUM(Z245) &amp; " años " &amp; DATEDIF(P245,Q245,"ym") + DATEDIF(T245,U245,"ym") + DATEDIF(V245,W245,"ym") + SUM(AA245) - SUM(AE245) &amp; " meses " &amp; DATEDIF(P245,Q245,"md") + DATEDIF(T245,U245,"md") + DATEDIF(V245,W245,"md") - SUM(AF245) &amp; " días"</f>
        <v>#VALUE!</v>
      </c>
      <c r="G245" s="28">
        <v>1</v>
      </c>
      <c r="H245" s="29" t="e">
        <f t="shared" si="39"/>
        <v>#VALUE!</v>
      </c>
      <c r="I245" s="29" t="e">
        <f t="shared" si="40"/>
        <v>#VALUE!</v>
      </c>
      <c r="J245" s="26" t="s">
        <v>18</v>
      </c>
      <c r="K245" s="30">
        <f>50275.72+25000</f>
        <v>75275.72</v>
      </c>
      <c r="L245" s="30">
        <f t="shared" si="41"/>
        <v>75275.72</v>
      </c>
      <c r="M245" s="27"/>
      <c r="N245" s="26" t="s">
        <v>38</v>
      </c>
      <c r="O245" s="31" t="s">
        <v>735</v>
      </c>
      <c r="P245" s="32">
        <v>34027</v>
      </c>
      <c r="Q245" s="31" t="s">
        <v>40</v>
      </c>
      <c r="R245" s="32"/>
      <c r="S245" s="32">
        <v>39172</v>
      </c>
      <c r="T245" s="32"/>
      <c r="U245" s="32"/>
      <c r="V245" s="27"/>
      <c r="W245" s="27"/>
      <c r="X245" s="33" t="s">
        <v>455</v>
      </c>
      <c r="Y245" s="33"/>
      <c r="Z245" s="27" t="s">
        <v>195</v>
      </c>
      <c r="AA245" s="34" t="s">
        <v>42</v>
      </c>
      <c r="AB245" s="35" t="s">
        <v>43</v>
      </c>
      <c r="AC245" s="36"/>
      <c r="AD245" s="27"/>
      <c r="AE245" s="27"/>
      <c r="AF245" s="27"/>
      <c r="AG245" s="36"/>
      <c r="AH245" s="27"/>
      <c r="AI245" s="27"/>
      <c r="AJ245" s="27"/>
      <c r="AK245" s="36"/>
      <c r="AL245" s="36"/>
      <c r="AM245" s="36"/>
      <c r="AN245" s="36"/>
      <c r="AO245" s="36"/>
    </row>
    <row r="246" spans="1:41" s="1" customFormat="1" ht="45" customHeight="1" x14ac:dyDescent="0.2">
      <c r="A246" s="26">
        <v>5</v>
      </c>
      <c r="B246" s="26"/>
      <c r="C246" s="27" t="s">
        <v>35</v>
      </c>
      <c r="D246" s="27" t="s">
        <v>736</v>
      </c>
      <c r="E246" s="26" t="s">
        <v>737</v>
      </c>
      <c r="F246" s="26" t="e">
        <f>DATEDIF(P246,Q246,"y") + DATEDIF(T246,U246,"y") + DATEDIF(V246,W246,"y") + SUM(AD246) &amp; " años " &amp; DATEDIF(P246,Q246,"ym") + DATEDIF(T246,U246,"ym") + DATEDIF(V246,W246,"ym") + SUM(AE246) - SUM(AI246) &amp; " meses " &amp; DATEDIF(P246,Q246,"md") + DATEDIF(T246,U246,"md") + DATEDIF(V246,W246,"md") - SUM(AJ246) &amp; " días"</f>
        <v>#VALUE!</v>
      </c>
      <c r="G246" s="28">
        <v>1</v>
      </c>
      <c r="H246" s="29" t="e">
        <f t="shared" si="39"/>
        <v>#VALUE!</v>
      </c>
      <c r="I246" s="29" t="e">
        <f t="shared" si="40"/>
        <v>#VALUE!</v>
      </c>
      <c r="J246" s="26"/>
      <c r="K246" s="30">
        <v>90000</v>
      </c>
      <c r="L246" s="30">
        <f t="shared" si="41"/>
        <v>90000</v>
      </c>
      <c r="M246" s="27"/>
      <c r="N246" s="26" t="s">
        <v>38</v>
      </c>
      <c r="O246" s="31" t="s">
        <v>738</v>
      </c>
      <c r="P246" s="32">
        <v>30787</v>
      </c>
      <c r="Q246" s="31" t="s">
        <v>53</v>
      </c>
      <c r="R246" s="32"/>
      <c r="S246" s="32">
        <v>42427</v>
      </c>
      <c r="T246" s="32"/>
      <c r="U246" s="32"/>
      <c r="V246" s="27"/>
      <c r="W246" s="27"/>
      <c r="X246" s="33" t="s">
        <v>48</v>
      </c>
      <c r="Y246" s="33"/>
      <c r="Z246" s="27" t="s">
        <v>54</v>
      </c>
      <c r="AA246" s="34" t="s">
        <v>42</v>
      </c>
      <c r="AB246" s="35" t="s">
        <v>43</v>
      </c>
      <c r="AC246" s="36"/>
      <c r="AD246" s="27"/>
      <c r="AE246" s="27"/>
      <c r="AF246" s="27"/>
      <c r="AG246" s="36"/>
      <c r="AH246" s="27"/>
      <c r="AI246" s="27"/>
      <c r="AJ246" s="27"/>
      <c r="AK246" s="36"/>
      <c r="AL246" s="36"/>
      <c r="AM246" s="36"/>
      <c r="AN246" s="36"/>
      <c r="AO246" s="36"/>
    </row>
    <row r="247" spans="1:41" s="1" customFormat="1" ht="45" customHeight="1" x14ac:dyDescent="0.2">
      <c r="A247" s="26">
        <v>6</v>
      </c>
      <c r="B247" s="26"/>
      <c r="C247" s="27" t="s">
        <v>35</v>
      </c>
      <c r="D247" s="27" t="s">
        <v>739</v>
      </c>
      <c r="E247" s="26" t="s">
        <v>740</v>
      </c>
      <c r="F247" s="26" t="e">
        <f>DATEDIF(P247,Q247,"y") + DATEDIF(T247,U247,"y") + DATEDIF(V247,W247,"y") + SUM(AD247) &amp; " años " &amp; DATEDIF(P247,Q247,"ym") + DATEDIF(T247,U247,"ym") + DATEDIF(V247,W247,"ym") + SUM(AE247) - SUM(AI247) &amp; " meses " &amp; DATEDIF(P247,Q247,"md") + DATEDIF(T247,U247,"md") + DATEDIF(V247,W247,"md") - SUM(AJ247) &amp; " días"</f>
        <v>#VALUE!</v>
      </c>
      <c r="G247" s="28">
        <v>1</v>
      </c>
      <c r="H247" s="29" t="e">
        <f t="shared" si="39"/>
        <v>#VALUE!</v>
      </c>
      <c r="I247" s="29" t="e">
        <f t="shared" si="40"/>
        <v>#VALUE!</v>
      </c>
      <c r="J247" s="26" t="s">
        <v>18</v>
      </c>
      <c r="K247" s="30">
        <v>120000</v>
      </c>
      <c r="L247" s="30">
        <f t="shared" si="41"/>
        <v>120000</v>
      </c>
      <c r="M247" s="27"/>
      <c r="N247" s="26" t="s">
        <v>38</v>
      </c>
      <c r="O247" s="31" t="s">
        <v>741</v>
      </c>
      <c r="P247" s="32">
        <v>31057</v>
      </c>
      <c r="Q247" s="31" t="s">
        <v>53</v>
      </c>
      <c r="R247" s="32"/>
      <c r="S247" s="32">
        <v>37681</v>
      </c>
      <c r="T247" s="32"/>
      <c r="U247" s="32"/>
      <c r="V247" s="27"/>
      <c r="W247" s="27"/>
      <c r="X247" s="33" t="s">
        <v>48</v>
      </c>
      <c r="Y247" s="33"/>
      <c r="Z247" s="27" t="s">
        <v>54</v>
      </c>
      <c r="AA247" s="34" t="s">
        <v>42</v>
      </c>
      <c r="AB247" s="35" t="s">
        <v>43</v>
      </c>
      <c r="AC247" s="36"/>
      <c r="AD247" s="27"/>
      <c r="AE247" s="27"/>
      <c r="AF247" s="27"/>
      <c r="AG247" s="36"/>
      <c r="AH247" s="27"/>
      <c r="AI247" s="27"/>
      <c r="AJ247" s="27"/>
      <c r="AK247" s="36"/>
      <c r="AL247" s="36"/>
      <c r="AM247" s="36"/>
      <c r="AN247" s="36"/>
      <c r="AO247" s="36"/>
    </row>
    <row r="248" spans="1:41" s="1" customFormat="1" ht="45" customHeight="1" x14ac:dyDescent="0.2">
      <c r="A248" s="26">
        <v>7</v>
      </c>
      <c r="B248" s="26"/>
      <c r="C248" s="27" t="s">
        <v>35</v>
      </c>
      <c r="D248" s="27" t="s">
        <v>742</v>
      </c>
      <c r="E248" s="26" t="s">
        <v>743</v>
      </c>
      <c r="F248" s="26" t="e">
        <f t="shared" ref="F248" si="42">DATEDIF(P248,Q248,"y") + DATEDIF(T248,U248,"y") + DATEDIF(V248,W248,"y") + SUM(AD248) &amp; " años " &amp; DATEDIF(P248,Q248,"ym") + DATEDIF(T248,U248,"ym") + DATEDIF(V248,W248,"ym") + SUM(AE248) - SUM(AI248) &amp; " meses " &amp; DATEDIF(P248,Q248,"md") + DATEDIF(T248,U248,"md") + DATEDIF(V248,W248,"md") - SUM(AJ248) &amp; " días"</f>
        <v>#VALUE!</v>
      </c>
      <c r="G248" s="28">
        <v>1</v>
      </c>
      <c r="H248" s="29" t="e">
        <f t="shared" si="39"/>
        <v>#VALUE!</v>
      </c>
      <c r="I248" s="29" t="e">
        <f t="shared" si="40"/>
        <v>#VALUE!</v>
      </c>
      <c r="J248" s="26"/>
      <c r="K248" s="30">
        <v>90000</v>
      </c>
      <c r="L248" s="30">
        <f t="shared" si="41"/>
        <v>90000</v>
      </c>
      <c r="M248" s="27"/>
      <c r="N248" s="26" t="s">
        <v>38</v>
      </c>
      <c r="O248" s="31" t="s">
        <v>744</v>
      </c>
      <c r="P248" s="32">
        <v>32295</v>
      </c>
      <c r="Q248" s="31" t="s">
        <v>47</v>
      </c>
      <c r="R248" s="32"/>
      <c r="S248" s="32">
        <v>42062</v>
      </c>
      <c r="T248" s="32"/>
      <c r="U248" s="32"/>
      <c r="V248" s="27"/>
      <c r="W248" s="27"/>
      <c r="X248" s="33"/>
      <c r="Y248" s="33"/>
      <c r="Z248" s="27" t="s">
        <v>54</v>
      </c>
      <c r="AA248" s="34" t="s">
        <v>42</v>
      </c>
      <c r="AB248" s="35" t="s">
        <v>43</v>
      </c>
      <c r="AC248" s="36"/>
      <c r="AD248" s="27"/>
      <c r="AE248" s="27"/>
      <c r="AF248" s="27"/>
      <c r="AG248" s="36"/>
      <c r="AH248" s="27"/>
      <c r="AI248" s="27"/>
      <c r="AJ248" s="27"/>
      <c r="AK248" s="36"/>
      <c r="AL248" s="36"/>
      <c r="AM248" s="36"/>
      <c r="AN248" s="36"/>
      <c r="AO248" s="36"/>
    </row>
    <row r="249" spans="1:41" s="1" customFormat="1" ht="45" customHeight="1" x14ac:dyDescent="0.2">
      <c r="A249" s="26">
        <v>8</v>
      </c>
      <c r="B249" s="26"/>
      <c r="C249" s="27" t="s">
        <v>35</v>
      </c>
      <c r="D249" s="27" t="s">
        <v>745</v>
      </c>
      <c r="E249" s="26" t="s">
        <v>746</v>
      </c>
      <c r="F249" s="26" t="e">
        <f t="shared" ref="F249:F254" si="43">DATEDIF(P249,Q249,"y") + DATEDIF(T249,U249,"y") + DATEDIF(V249,W249,"y") + SUM(AD249) &amp; " años " &amp; DATEDIF(P249,Q249,"ym") + DATEDIF(T249,U249,"ym") + DATEDIF(V249,W249,"ym") + SUM(AE249) - SUM(AI249) &amp; " meses " &amp; DATEDIF(P249,Q249,"md") + DATEDIF(T249,U249,"md") + DATEDIF(V249,W249,"md") - SUM(AJ249) &amp; " días"</f>
        <v>#VALUE!</v>
      </c>
      <c r="G249" s="28">
        <v>1</v>
      </c>
      <c r="H249" s="29" t="e">
        <f t="shared" si="39"/>
        <v>#VALUE!</v>
      </c>
      <c r="I249" s="29" t="e">
        <f t="shared" si="40"/>
        <v>#VALUE!</v>
      </c>
      <c r="J249" s="26"/>
      <c r="K249" s="30">
        <f>50275.72+25000</f>
        <v>75275.72</v>
      </c>
      <c r="L249" s="30">
        <f t="shared" si="41"/>
        <v>75275.72</v>
      </c>
      <c r="M249" s="27"/>
      <c r="N249" s="26" t="s">
        <v>38</v>
      </c>
      <c r="O249" s="31" t="s">
        <v>747</v>
      </c>
      <c r="P249" s="32">
        <v>31990</v>
      </c>
      <c r="Q249" s="31" t="s">
        <v>40</v>
      </c>
      <c r="R249" s="32"/>
      <c r="S249" s="32">
        <v>43523</v>
      </c>
      <c r="T249" s="32"/>
      <c r="U249" s="32"/>
      <c r="V249" s="27"/>
      <c r="W249" s="27"/>
      <c r="X249" s="33"/>
      <c r="Y249" s="33"/>
      <c r="Z249" s="27" t="s">
        <v>195</v>
      </c>
      <c r="AA249" s="34" t="s">
        <v>42</v>
      </c>
      <c r="AB249" s="35" t="s">
        <v>43</v>
      </c>
      <c r="AC249" s="36"/>
      <c r="AD249" s="27"/>
      <c r="AE249" s="27"/>
      <c r="AF249" s="27"/>
      <c r="AG249" s="36"/>
      <c r="AH249" s="27"/>
      <c r="AI249" s="27"/>
      <c r="AJ249" s="27"/>
      <c r="AK249" s="36"/>
      <c r="AL249" s="36"/>
      <c r="AM249" s="36"/>
      <c r="AN249" s="36"/>
      <c r="AO249" s="36"/>
    </row>
    <row r="250" spans="1:41" s="1" customFormat="1" ht="45" customHeight="1" x14ac:dyDescent="0.2">
      <c r="A250" s="26">
        <v>9</v>
      </c>
      <c r="B250" s="26"/>
      <c r="C250" s="27" t="s">
        <v>35</v>
      </c>
      <c r="D250" s="27" t="s">
        <v>748</v>
      </c>
      <c r="E250" s="26" t="s">
        <v>749</v>
      </c>
      <c r="F250" s="26" t="e">
        <f t="shared" si="43"/>
        <v>#VALUE!</v>
      </c>
      <c r="G250" s="37">
        <v>0.67500000000000004</v>
      </c>
      <c r="H250" s="29" t="e">
        <f t="shared" si="39"/>
        <v>#VALUE!</v>
      </c>
      <c r="I250" s="29" t="e">
        <f t="shared" si="40"/>
        <v>#VALUE!</v>
      </c>
      <c r="J250" s="26"/>
      <c r="K250" s="30">
        <v>120000</v>
      </c>
      <c r="L250" s="30">
        <f t="shared" si="41"/>
        <v>81000</v>
      </c>
      <c r="M250" s="27"/>
      <c r="N250" s="26" t="s">
        <v>38</v>
      </c>
      <c r="O250" s="31" t="s">
        <v>750</v>
      </c>
      <c r="P250" s="32">
        <v>36951</v>
      </c>
      <c r="Q250" s="31" t="s">
        <v>40</v>
      </c>
      <c r="R250" s="32"/>
      <c r="S250" s="32">
        <v>43523</v>
      </c>
      <c r="T250" s="36"/>
      <c r="U250" s="32"/>
      <c r="V250" s="27"/>
      <c r="W250" s="27"/>
      <c r="X250" s="33"/>
      <c r="Y250" s="33"/>
      <c r="Z250" s="27" t="s">
        <v>190</v>
      </c>
      <c r="AA250" s="34" t="s">
        <v>42</v>
      </c>
      <c r="AB250" s="35" t="s">
        <v>43</v>
      </c>
      <c r="AC250" s="36"/>
      <c r="AD250" s="27"/>
      <c r="AE250" s="27"/>
      <c r="AF250" s="27"/>
      <c r="AG250" s="36"/>
      <c r="AH250" s="27"/>
      <c r="AI250" s="27"/>
      <c r="AJ250" s="27"/>
      <c r="AK250" s="36"/>
      <c r="AL250" s="36"/>
      <c r="AM250" s="36"/>
      <c r="AN250" s="36"/>
      <c r="AO250" s="36"/>
    </row>
    <row r="251" spans="1:41" s="1" customFormat="1" ht="45" customHeight="1" x14ac:dyDescent="0.2">
      <c r="A251" s="26">
        <v>10</v>
      </c>
      <c r="B251" s="26"/>
      <c r="C251" s="27" t="s">
        <v>74</v>
      </c>
      <c r="D251" s="27" t="s">
        <v>751</v>
      </c>
      <c r="E251" s="26" t="s">
        <v>752</v>
      </c>
      <c r="F251" s="26" t="e">
        <f t="shared" si="43"/>
        <v>#VALUE!</v>
      </c>
      <c r="G251" s="28">
        <v>1</v>
      </c>
      <c r="H251" s="29" t="e">
        <f t="shared" si="39"/>
        <v>#VALUE!</v>
      </c>
      <c r="I251" s="29" t="e">
        <f t="shared" si="40"/>
        <v>#VALUE!</v>
      </c>
      <c r="J251" s="26" t="s">
        <v>18</v>
      </c>
      <c r="K251" s="30">
        <f>42907.52+16000</f>
        <v>58907.519999999997</v>
      </c>
      <c r="L251" s="30">
        <f t="shared" si="41"/>
        <v>58907.519999999997</v>
      </c>
      <c r="M251" s="27"/>
      <c r="N251" s="26" t="s">
        <v>38</v>
      </c>
      <c r="O251" s="31" t="s">
        <v>753</v>
      </c>
      <c r="P251" s="32">
        <v>31533</v>
      </c>
      <c r="Q251" s="31" t="s">
        <v>40</v>
      </c>
      <c r="R251" s="32"/>
      <c r="S251" s="32">
        <v>40603</v>
      </c>
      <c r="T251" s="32"/>
      <c r="U251" s="32"/>
      <c r="V251" s="27"/>
      <c r="W251" s="27"/>
      <c r="X251" s="33"/>
      <c r="Y251" s="33"/>
      <c r="Z251" s="27" t="s">
        <v>195</v>
      </c>
      <c r="AA251" s="34" t="s">
        <v>42</v>
      </c>
      <c r="AB251" s="35" t="s">
        <v>43</v>
      </c>
      <c r="AC251" s="36"/>
      <c r="AD251" s="27"/>
      <c r="AE251" s="27"/>
      <c r="AF251" s="27"/>
      <c r="AG251" s="36"/>
      <c r="AH251" s="27"/>
      <c r="AI251" s="27"/>
      <c r="AJ251" s="27"/>
      <c r="AK251" s="36"/>
      <c r="AL251" s="36"/>
      <c r="AM251" s="36"/>
      <c r="AN251" s="36"/>
      <c r="AO251" s="36"/>
    </row>
    <row r="252" spans="1:41" s="1" customFormat="1" ht="45" customHeight="1" x14ac:dyDescent="0.2">
      <c r="A252" s="26">
        <v>11</v>
      </c>
      <c r="B252" s="26"/>
      <c r="C252" s="27" t="s">
        <v>74</v>
      </c>
      <c r="D252" s="27" t="s">
        <v>754</v>
      </c>
      <c r="E252" s="26" t="s">
        <v>755</v>
      </c>
      <c r="F252" s="26" t="e">
        <f t="shared" si="43"/>
        <v>#VALUE!</v>
      </c>
      <c r="G252" s="28">
        <v>0.6</v>
      </c>
      <c r="H252" s="29" t="e">
        <f t="shared" si="39"/>
        <v>#VALUE!</v>
      </c>
      <c r="I252" s="29" t="e">
        <f t="shared" si="40"/>
        <v>#VALUE!</v>
      </c>
      <c r="J252" s="26"/>
      <c r="K252" s="30">
        <v>70000</v>
      </c>
      <c r="L252" s="30">
        <f t="shared" si="41"/>
        <v>42000</v>
      </c>
      <c r="M252" s="27"/>
      <c r="N252" s="26" t="s">
        <v>38</v>
      </c>
      <c r="O252" s="31" t="s">
        <v>756</v>
      </c>
      <c r="P252" s="32">
        <v>38047</v>
      </c>
      <c r="Q252" s="31" t="s">
        <v>61</v>
      </c>
      <c r="R252" s="32"/>
      <c r="S252" s="32">
        <v>42062</v>
      </c>
      <c r="T252" s="32"/>
      <c r="U252" s="32"/>
      <c r="V252" s="27"/>
      <c r="W252" s="27"/>
      <c r="X252" s="33" t="s">
        <v>48</v>
      </c>
      <c r="Y252" s="33"/>
      <c r="Z252" s="27" t="s">
        <v>49</v>
      </c>
      <c r="AA252" s="34" t="s">
        <v>42</v>
      </c>
      <c r="AB252" s="35" t="s">
        <v>43</v>
      </c>
      <c r="AC252" s="36"/>
      <c r="AD252" s="27"/>
      <c r="AE252" s="27"/>
      <c r="AF252" s="27"/>
      <c r="AG252" s="36"/>
      <c r="AH252" s="27"/>
      <c r="AI252" s="27"/>
      <c r="AJ252" s="27"/>
      <c r="AK252" s="36"/>
      <c r="AL252" s="36"/>
      <c r="AM252" s="36"/>
      <c r="AN252" s="36"/>
      <c r="AO252" s="36"/>
    </row>
    <row r="253" spans="1:41" s="1" customFormat="1" ht="45" customHeight="1" x14ac:dyDescent="0.2">
      <c r="A253" s="26">
        <v>12</v>
      </c>
      <c r="B253" s="26"/>
      <c r="C253" s="27" t="s">
        <v>74</v>
      </c>
      <c r="D253" s="27" t="s">
        <v>757</v>
      </c>
      <c r="E253" s="26" t="s">
        <v>758</v>
      </c>
      <c r="F253" s="26" t="e">
        <f t="shared" si="43"/>
        <v>#VALUE!</v>
      </c>
      <c r="G253" s="28">
        <v>1</v>
      </c>
      <c r="H253" s="29" t="e">
        <f t="shared" si="39"/>
        <v>#VALUE!</v>
      </c>
      <c r="I253" s="29" t="e">
        <f t="shared" si="40"/>
        <v>#VALUE!</v>
      </c>
      <c r="J253" s="26"/>
      <c r="K253" s="30">
        <v>39234.82</v>
      </c>
      <c r="L253" s="30">
        <f t="shared" si="41"/>
        <v>39234.82</v>
      </c>
      <c r="M253" s="27"/>
      <c r="N253" s="26" t="s">
        <v>38</v>
      </c>
      <c r="O253" s="31" t="s">
        <v>759</v>
      </c>
      <c r="P253" s="32">
        <v>31823</v>
      </c>
      <c r="Q253" s="31" t="s">
        <v>40</v>
      </c>
      <c r="R253" s="32"/>
      <c r="S253" s="32">
        <v>43888</v>
      </c>
      <c r="T253" s="32"/>
      <c r="U253" s="32"/>
      <c r="V253" s="27"/>
      <c r="W253" s="27"/>
      <c r="X253" s="33"/>
      <c r="Y253" s="33"/>
      <c r="Z253" s="27" t="s">
        <v>195</v>
      </c>
      <c r="AA253" s="34" t="s">
        <v>42</v>
      </c>
      <c r="AB253" s="35" t="s">
        <v>43</v>
      </c>
      <c r="AC253" s="36"/>
      <c r="AD253" s="27"/>
      <c r="AE253" s="27"/>
      <c r="AF253" s="27"/>
      <c r="AG253" s="36"/>
      <c r="AH253" s="27"/>
      <c r="AI253" s="27"/>
      <c r="AJ253" s="27"/>
      <c r="AK253" s="36"/>
      <c r="AL253" s="36"/>
      <c r="AM253" s="36"/>
      <c r="AN253" s="36"/>
      <c r="AO253" s="36"/>
    </row>
    <row r="254" spans="1:41" s="1" customFormat="1" ht="45" customHeight="1" x14ac:dyDescent="0.2">
      <c r="A254" s="26">
        <v>13</v>
      </c>
      <c r="B254" s="26"/>
      <c r="C254" s="27" t="s">
        <v>74</v>
      </c>
      <c r="D254" s="27" t="s">
        <v>760</v>
      </c>
      <c r="E254" s="26" t="s">
        <v>761</v>
      </c>
      <c r="F254" s="26" t="e">
        <f t="shared" si="43"/>
        <v>#VALUE!</v>
      </c>
      <c r="G254" s="28">
        <v>1</v>
      </c>
      <c r="H254" s="29" t="e">
        <f t="shared" si="39"/>
        <v>#VALUE!</v>
      </c>
      <c r="I254" s="29" t="e">
        <f t="shared" si="40"/>
        <v>#VALUE!</v>
      </c>
      <c r="J254" s="26"/>
      <c r="K254" s="30">
        <v>60000</v>
      </c>
      <c r="L254" s="30">
        <f t="shared" si="41"/>
        <v>60000</v>
      </c>
      <c r="M254" s="27"/>
      <c r="N254" s="26" t="s">
        <v>38</v>
      </c>
      <c r="O254" s="31" t="s">
        <v>762</v>
      </c>
      <c r="P254" s="32">
        <v>31990</v>
      </c>
      <c r="Q254" s="31" t="s">
        <v>40</v>
      </c>
      <c r="R254" s="32"/>
      <c r="S254" s="32">
        <v>43888</v>
      </c>
      <c r="T254" s="32"/>
      <c r="U254" s="32"/>
      <c r="V254" s="27"/>
      <c r="W254" s="27"/>
      <c r="X254" s="33"/>
      <c r="Y254" s="33"/>
      <c r="Z254" s="27" t="s">
        <v>195</v>
      </c>
      <c r="AA254" s="34" t="s">
        <v>42</v>
      </c>
      <c r="AB254" s="35" t="s">
        <v>43</v>
      </c>
      <c r="AC254" s="36"/>
      <c r="AD254" s="27"/>
      <c r="AE254" s="27"/>
      <c r="AF254" s="27"/>
      <c r="AG254" s="36"/>
      <c r="AH254" s="27"/>
      <c r="AI254" s="27"/>
      <c r="AJ254" s="27"/>
      <c r="AK254" s="36"/>
      <c r="AL254" s="36"/>
      <c r="AM254" s="36"/>
      <c r="AN254" s="36"/>
      <c r="AO254" s="36"/>
    </row>
    <row r="255" spans="1:41" s="1" customFormat="1" ht="45" customHeight="1" x14ac:dyDescent="0.2">
      <c r="A255" s="26">
        <v>14</v>
      </c>
      <c r="B255" s="26"/>
      <c r="C255" s="27" t="s">
        <v>74</v>
      </c>
      <c r="D255" s="27" t="s">
        <v>763</v>
      </c>
      <c r="E255" s="26" t="s">
        <v>764</v>
      </c>
      <c r="F255" s="26" t="e">
        <f t="shared" ref="F255:F262" si="44">DATEDIF(P255,Q255,"y") + DATEDIF(T255,U255,"y") + DATEDIF(V255,W255,"y") + SUM(Z255) &amp; " años " &amp; DATEDIF(P255,Q255,"ym") + DATEDIF(T255,U255,"ym") + DATEDIF(V255,W255,"ym") + SUM(AA255) - SUM(AE255) &amp; " meses " &amp; DATEDIF(P255,Q255,"md") + DATEDIF(T255,U255,"md") + DATEDIF(V255,W255,"md") - SUM(AF255) &amp; " días"</f>
        <v>#VALUE!</v>
      </c>
      <c r="G255" s="28">
        <v>1</v>
      </c>
      <c r="H255" s="29" t="e">
        <f t="shared" si="39"/>
        <v>#VALUE!</v>
      </c>
      <c r="I255" s="29" t="e">
        <f t="shared" si="40"/>
        <v>#VALUE!</v>
      </c>
      <c r="J255" s="26"/>
      <c r="K255" s="30">
        <v>60000</v>
      </c>
      <c r="L255" s="30">
        <f t="shared" si="41"/>
        <v>60000</v>
      </c>
      <c r="M255" s="27"/>
      <c r="N255" s="26" t="s">
        <v>38</v>
      </c>
      <c r="O255" s="31" t="s">
        <v>765</v>
      </c>
      <c r="P255" s="32">
        <v>31990</v>
      </c>
      <c r="Q255" s="31" t="s">
        <v>40</v>
      </c>
      <c r="R255" s="32"/>
      <c r="S255" s="32">
        <v>42062</v>
      </c>
      <c r="T255" s="32"/>
      <c r="U255" s="32"/>
      <c r="V255" s="27"/>
      <c r="W255" s="27"/>
      <c r="X255" s="33"/>
      <c r="Y255" s="33"/>
      <c r="Z255" s="27" t="s">
        <v>195</v>
      </c>
      <c r="AA255" s="34" t="s">
        <v>42</v>
      </c>
      <c r="AB255" s="35" t="s">
        <v>43</v>
      </c>
      <c r="AC255" s="36"/>
      <c r="AD255" s="27"/>
      <c r="AE255" s="27"/>
      <c r="AF255" s="27"/>
      <c r="AG255" s="36"/>
      <c r="AH255" s="27"/>
      <c r="AI255" s="27"/>
      <c r="AJ255" s="27"/>
      <c r="AK255" s="36"/>
      <c r="AL255" s="36"/>
      <c r="AM255" s="36"/>
      <c r="AN255" s="36"/>
      <c r="AO255" s="36"/>
    </row>
    <row r="256" spans="1:41" s="1" customFormat="1" ht="45" customHeight="1" x14ac:dyDescent="0.2">
      <c r="A256" s="26">
        <v>15</v>
      </c>
      <c r="B256" s="26"/>
      <c r="C256" s="27" t="s">
        <v>74</v>
      </c>
      <c r="D256" s="27" t="s">
        <v>766</v>
      </c>
      <c r="E256" s="26" t="s">
        <v>767</v>
      </c>
      <c r="F256" s="26" t="e">
        <f t="shared" si="44"/>
        <v>#VALUE!</v>
      </c>
      <c r="G256" s="28">
        <v>1</v>
      </c>
      <c r="H256" s="29" t="e">
        <f t="shared" si="39"/>
        <v>#VALUE!</v>
      </c>
      <c r="I256" s="29" t="e">
        <f t="shared" si="40"/>
        <v>#VALUE!</v>
      </c>
      <c r="J256" s="26"/>
      <c r="K256" s="30">
        <v>42907.519999999997</v>
      </c>
      <c r="L256" s="30">
        <f t="shared" si="41"/>
        <v>42907.519999999997</v>
      </c>
      <c r="M256" s="27"/>
      <c r="N256" s="26" t="s">
        <v>38</v>
      </c>
      <c r="O256" s="31" t="s">
        <v>768</v>
      </c>
      <c r="P256" s="32">
        <v>31990</v>
      </c>
      <c r="Q256" s="31" t="s">
        <v>40</v>
      </c>
      <c r="R256" s="32"/>
      <c r="S256" s="32">
        <v>43523</v>
      </c>
      <c r="T256" s="32"/>
      <c r="U256" s="32"/>
      <c r="V256" s="27"/>
      <c r="W256" s="27"/>
      <c r="X256" s="33"/>
      <c r="Y256" s="33"/>
      <c r="Z256" s="27" t="s">
        <v>195</v>
      </c>
      <c r="AA256" s="34" t="s">
        <v>42</v>
      </c>
      <c r="AB256" s="35" t="s">
        <v>43</v>
      </c>
      <c r="AC256" s="36"/>
      <c r="AD256" s="27"/>
      <c r="AE256" s="27"/>
      <c r="AF256" s="27"/>
      <c r="AG256" s="36"/>
      <c r="AH256" s="27"/>
      <c r="AI256" s="27"/>
      <c r="AJ256" s="27"/>
      <c r="AK256" s="36"/>
      <c r="AL256" s="36"/>
      <c r="AM256" s="36"/>
      <c r="AN256" s="36"/>
      <c r="AO256" s="36"/>
    </row>
    <row r="257" spans="1:41" s="1" customFormat="1" ht="45" customHeight="1" x14ac:dyDescent="0.2">
      <c r="A257" s="26">
        <v>16</v>
      </c>
      <c r="B257" s="26"/>
      <c r="C257" s="27" t="s">
        <v>74</v>
      </c>
      <c r="D257" s="27" t="s">
        <v>769</v>
      </c>
      <c r="E257" s="26" t="s">
        <v>770</v>
      </c>
      <c r="F257" s="26" t="e">
        <f t="shared" si="44"/>
        <v>#VALUE!</v>
      </c>
      <c r="G257" s="37">
        <v>0.82499999999999996</v>
      </c>
      <c r="H257" s="29" t="e">
        <f t="shared" si="39"/>
        <v>#VALUE!</v>
      </c>
      <c r="I257" s="29" t="e">
        <f t="shared" si="40"/>
        <v>#VALUE!</v>
      </c>
      <c r="J257" s="26"/>
      <c r="K257" s="30">
        <v>70000</v>
      </c>
      <c r="L257" s="30">
        <f t="shared" si="41"/>
        <v>57750</v>
      </c>
      <c r="M257" s="27"/>
      <c r="N257" s="26" t="s">
        <v>38</v>
      </c>
      <c r="O257" s="31" t="s">
        <v>771</v>
      </c>
      <c r="P257" s="32">
        <v>34943</v>
      </c>
      <c r="Q257" s="31" t="s">
        <v>40</v>
      </c>
      <c r="R257" s="32"/>
      <c r="S257" s="32">
        <v>43523</v>
      </c>
      <c r="T257" s="32"/>
      <c r="U257" s="32"/>
      <c r="V257" s="27"/>
      <c r="W257" s="27"/>
      <c r="X257" s="33"/>
      <c r="Y257" s="33"/>
      <c r="Z257" s="27" t="s">
        <v>195</v>
      </c>
      <c r="AA257" s="34" t="s">
        <v>42</v>
      </c>
      <c r="AB257" s="35" t="s">
        <v>43</v>
      </c>
      <c r="AC257" s="36"/>
      <c r="AD257" s="27"/>
      <c r="AE257" s="27"/>
      <c r="AF257" s="27"/>
      <c r="AG257" s="36"/>
      <c r="AH257" s="27"/>
      <c r="AI257" s="27"/>
      <c r="AJ257" s="27"/>
      <c r="AK257" s="36"/>
      <c r="AL257" s="36"/>
      <c r="AM257" s="36"/>
      <c r="AN257" s="36"/>
      <c r="AO257" s="36"/>
    </row>
    <row r="258" spans="1:41" s="1" customFormat="1" ht="45" customHeight="1" x14ac:dyDescent="0.2">
      <c r="A258" s="26">
        <v>17</v>
      </c>
      <c r="B258" s="26"/>
      <c r="C258" s="27" t="s">
        <v>74</v>
      </c>
      <c r="D258" s="27" t="s">
        <v>772</v>
      </c>
      <c r="E258" s="26" t="s">
        <v>773</v>
      </c>
      <c r="F258" s="26" t="e">
        <f t="shared" si="44"/>
        <v>#VALUE!</v>
      </c>
      <c r="G258" s="28">
        <v>1</v>
      </c>
      <c r="H258" s="29" t="e">
        <f t="shared" si="39"/>
        <v>#VALUE!</v>
      </c>
      <c r="I258" s="29" t="e">
        <f t="shared" si="40"/>
        <v>#VALUE!</v>
      </c>
      <c r="J258" s="26"/>
      <c r="K258" s="30">
        <f>42907.52+16000</f>
        <v>58907.519999999997</v>
      </c>
      <c r="L258" s="30">
        <f t="shared" si="41"/>
        <v>58907.519999999997</v>
      </c>
      <c r="M258" s="27"/>
      <c r="N258" s="26" t="s">
        <v>38</v>
      </c>
      <c r="O258" s="31" t="s">
        <v>774</v>
      </c>
      <c r="P258" s="32">
        <v>31472</v>
      </c>
      <c r="Q258" s="31" t="s">
        <v>40</v>
      </c>
      <c r="R258" s="32"/>
      <c r="S258" s="32">
        <v>42427</v>
      </c>
      <c r="T258" s="32"/>
      <c r="U258" s="32"/>
      <c r="V258" s="27"/>
      <c r="W258" s="27"/>
      <c r="X258" s="33"/>
      <c r="Y258" s="33"/>
      <c r="Z258" s="27" t="s">
        <v>195</v>
      </c>
      <c r="AA258" s="34" t="s">
        <v>42</v>
      </c>
      <c r="AB258" s="35" t="s">
        <v>43</v>
      </c>
      <c r="AC258" s="36"/>
      <c r="AD258" s="27"/>
      <c r="AE258" s="27"/>
      <c r="AF258" s="27"/>
      <c r="AG258" s="36"/>
      <c r="AH258" s="27"/>
      <c r="AI258" s="27"/>
      <c r="AJ258" s="27"/>
      <c r="AK258" s="36"/>
      <c r="AL258" s="36"/>
      <c r="AM258" s="36"/>
      <c r="AN258" s="36"/>
      <c r="AO258" s="36"/>
    </row>
    <row r="259" spans="1:41" s="1" customFormat="1" ht="45" customHeight="1" x14ac:dyDescent="0.2">
      <c r="A259" s="26">
        <v>18</v>
      </c>
      <c r="B259" s="26"/>
      <c r="C259" s="27" t="s">
        <v>74</v>
      </c>
      <c r="D259" s="27" t="s">
        <v>775</v>
      </c>
      <c r="E259" s="26" t="s">
        <v>776</v>
      </c>
      <c r="F259" s="26" t="e">
        <f t="shared" si="44"/>
        <v>#VALUE!</v>
      </c>
      <c r="G259" s="28">
        <v>1</v>
      </c>
      <c r="H259" s="29" t="e">
        <f t="shared" si="39"/>
        <v>#VALUE!</v>
      </c>
      <c r="I259" s="29" t="e">
        <f t="shared" si="40"/>
        <v>#VALUE!</v>
      </c>
      <c r="J259" s="26"/>
      <c r="K259" s="30">
        <v>39234.82</v>
      </c>
      <c r="L259" s="30">
        <f t="shared" si="41"/>
        <v>39234.82</v>
      </c>
      <c r="M259" s="27"/>
      <c r="N259" s="26" t="s">
        <v>38</v>
      </c>
      <c r="O259" s="31" t="s">
        <v>777</v>
      </c>
      <c r="P259" s="32">
        <v>31503</v>
      </c>
      <c r="Q259" s="31" t="s">
        <v>40</v>
      </c>
      <c r="R259" s="32"/>
      <c r="S259" s="32">
        <v>43888</v>
      </c>
      <c r="T259" s="32"/>
      <c r="U259" s="32"/>
      <c r="V259" s="27"/>
      <c r="W259" s="27"/>
      <c r="X259" s="33"/>
      <c r="Y259" s="33"/>
      <c r="Z259" s="27" t="s">
        <v>195</v>
      </c>
      <c r="AA259" s="34" t="s">
        <v>42</v>
      </c>
      <c r="AB259" s="35" t="s">
        <v>43</v>
      </c>
      <c r="AC259" s="36"/>
      <c r="AD259" s="27"/>
      <c r="AE259" s="27"/>
      <c r="AF259" s="27"/>
      <c r="AG259" s="36"/>
      <c r="AH259" s="27"/>
      <c r="AI259" s="27"/>
      <c r="AJ259" s="27"/>
      <c r="AK259" s="36"/>
      <c r="AL259" s="36"/>
      <c r="AM259" s="36"/>
      <c r="AN259" s="36"/>
      <c r="AO259" s="36"/>
    </row>
    <row r="260" spans="1:41" s="1" customFormat="1" ht="45" customHeight="1" x14ac:dyDescent="0.2">
      <c r="A260" s="26">
        <v>19</v>
      </c>
      <c r="B260" s="26"/>
      <c r="C260" s="27" t="s">
        <v>74</v>
      </c>
      <c r="D260" s="27" t="s">
        <v>778</v>
      </c>
      <c r="E260" s="26" t="s">
        <v>779</v>
      </c>
      <c r="F260" s="26" t="e">
        <f t="shared" si="44"/>
        <v>#VALUE!</v>
      </c>
      <c r="G260" s="28">
        <v>0.91</v>
      </c>
      <c r="H260" s="29" t="e">
        <f t="shared" si="39"/>
        <v>#VALUE!</v>
      </c>
      <c r="I260" s="29" t="e">
        <f t="shared" si="40"/>
        <v>#VALUE!</v>
      </c>
      <c r="J260" s="26"/>
      <c r="K260" s="30">
        <v>39234.81</v>
      </c>
      <c r="L260" s="30">
        <f t="shared" si="41"/>
        <v>35703.677100000001</v>
      </c>
      <c r="M260" s="27"/>
      <c r="N260" s="26" t="s">
        <v>38</v>
      </c>
      <c r="O260" s="31" t="s">
        <v>780</v>
      </c>
      <c r="P260" s="32">
        <v>33496</v>
      </c>
      <c r="Q260" s="31" t="s">
        <v>47</v>
      </c>
      <c r="R260" s="32"/>
      <c r="S260" s="32">
        <v>44984</v>
      </c>
      <c r="T260" s="32"/>
      <c r="U260" s="32"/>
      <c r="V260" s="27"/>
      <c r="W260" s="27"/>
      <c r="X260" s="33"/>
      <c r="Y260" s="33"/>
      <c r="Z260" s="27" t="s">
        <v>54</v>
      </c>
      <c r="AA260" s="34" t="s">
        <v>42</v>
      </c>
      <c r="AB260" s="35" t="s">
        <v>43</v>
      </c>
      <c r="AC260" s="36"/>
      <c r="AD260" s="27"/>
      <c r="AE260" s="27"/>
      <c r="AF260" s="27"/>
      <c r="AG260" s="36"/>
      <c r="AH260" s="27"/>
      <c r="AI260" s="27"/>
      <c r="AJ260" s="27"/>
      <c r="AK260" s="36"/>
      <c r="AL260" s="36"/>
      <c r="AM260" s="36"/>
      <c r="AN260" s="36"/>
      <c r="AO260" s="36"/>
    </row>
    <row r="261" spans="1:41" s="1" customFormat="1" ht="45" customHeight="1" x14ac:dyDescent="0.2">
      <c r="A261" s="26">
        <v>20</v>
      </c>
      <c r="B261" s="26"/>
      <c r="C261" s="27" t="s">
        <v>74</v>
      </c>
      <c r="D261" s="27" t="s">
        <v>781</v>
      </c>
      <c r="E261" s="26" t="s">
        <v>782</v>
      </c>
      <c r="F261" s="26" t="e">
        <f t="shared" si="44"/>
        <v>#VALUE!</v>
      </c>
      <c r="G261" s="28">
        <v>0.85</v>
      </c>
      <c r="H261" s="29" t="e">
        <f t="shared" si="39"/>
        <v>#VALUE!</v>
      </c>
      <c r="I261" s="29" t="e">
        <f t="shared" si="40"/>
        <v>#VALUE!</v>
      </c>
      <c r="J261" s="26"/>
      <c r="K261" s="30">
        <v>70000</v>
      </c>
      <c r="L261" s="30">
        <f t="shared" si="41"/>
        <v>59500</v>
      </c>
      <c r="M261" s="27"/>
      <c r="N261" s="26" t="s">
        <v>38</v>
      </c>
      <c r="O261" s="31" t="s">
        <v>783</v>
      </c>
      <c r="P261" s="32">
        <v>34392</v>
      </c>
      <c r="Q261" s="31" t="s">
        <v>363</v>
      </c>
      <c r="R261" s="32"/>
      <c r="S261" s="32">
        <v>41699</v>
      </c>
      <c r="T261" s="32"/>
      <c r="U261" s="32"/>
      <c r="V261" s="27"/>
      <c r="W261" s="27"/>
      <c r="X261" s="33"/>
      <c r="Y261" s="33"/>
      <c r="Z261" s="27" t="s">
        <v>54</v>
      </c>
      <c r="AA261" s="34" t="s">
        <v>42</v>
      </c>
      <c r="AB261" s="35" t="s">
        <v>43</v>
      </c>
      <c r="AC261" s="36"/>
      <c r="AD261" s="27"/>
      <c r="AE261" s="27"/>
      <c r="AF261" s="27"/>
      <c r="AG261" s="36"/>
      <c r="AH261" s="27"/>
      <c r="AI261" s="27"/>
      <c r="AJ261" s="27"/>
      <c r="AK261" s="36"/>
      <c r="AL261" s="36"/>
      <c r="AM261" s="36"/>
      <c r="AN261" s="36"/>
      <c r="AO261" s="36"/>
    </row>
    <row r="262" spans="1:41" s="1" customFormat="1" ht="45" customHeight="1" x14ac:dyDescent="0.2">
      <c r="A262" s="26">
        <v>21</v>
      </c>
      <c r="B262" s="26"/>
      <c r="C262" s="27" t="s">
        <v>74</v>
      </c>
      <c r="D262" s="27" t="s">
        <v>784</v>
      </c>
      <c r="E262" s="26" t="s">
        <v>785</v>
      </c>
      <c r="F262" s="26" t="e">
        <f t="shared" si="44"/>
        <v>#VALUE!</v>
      </c>
      <c r="G262" s="28">
        <v>1</v>
      </c>
      <c r="H262" s="29" t="e">
        <f t="shared" si="39"/>
        <v>#VALUE!</v>
      </c>
      <c r="I262" s="29" t="e">
        <f t="shared" si="40"/>
        <v>#VALUE!</v>
      </c>
      <c r="J262" s="26" t="s">
        <v>18</v>
      </c>
      <c r="K262" s="30">
        <v>70000</v>
      </c>
      <c r="L262" s="30">
        <f t="shared" si="41"/>
        <v>70000</v>
      </c>
      <c r="M262" s="27"/>
      <c r="N262" s="26" t="s">
        <v>38</v>
      </c>
      <c r="O262" s="31" t="s">
        <v>786</v>
      </c>
      <c r="P262" s="32">
        <v>32690</v>
      </c>
      <c r="Q262" s="31" t="s">
        <v>61</v>
      </c>
      <c r="R262" s="32"/>
      <c r="S262" s="32">
        <v>41137</v>
      </c>
      <c r="T262" s="32"/>
      <c r="U262" s="32"/>
      <c r="V262" s="27"/>
      <c r="W262" s="27"/>
      <c r="X262" s="33"/>
      <c r="Y262" s="33"/>
      <c r="Z262" s="27" t="s">
        <v>54</v>
      </c>
      <c r="AA262" s="34" t="s">
        <v>42</v>
      </c>
      <c r="AB262" s="35" t="s">
        <v>43</v>
      </c>
      <c r="AC262" s="36"/>
      <c r="AD262" s="27"/>
      <c r="AE262" s="27"/>
      <c r="AF262" s="27"/>
      <c r="AG262" s="36"/>
      <c r="AH262" s="27"/>
      <c r="AI262" s="27"/>
      <c r="AJ262" s="27"/>
      <c r="AK262" s="36"/>
      <c r="AL262" s="36"/>
      <c r="AM262" s="36"/>
      <c r="AN262" s="36"/>
      <c r="AO262" s="36"/>
    </row>
    <row r="263" spans="1:41" s="1" customFormat="1" ht="45" customHeight="1" x14ac:dyDescent="0.2">
      <c r="A263" s="26">
        <v>22</v>
      </c>
      <c r="B263" s="26"/>
      <c r="C263" s="27" t="s">
        <v>74</v>
      </c>
      <c r="D263" s="27" t="s">
        <v>787</v>
      </c>
      <c r="E263" s="26" t="s">
        <v>788</v>
      </c>
      <c r="F263" s="26" t="e">
        <f>DATEDIF(P263,Q263,"y") + DATEDIF(T263,U263,"y") + DATEDIF(V263,W263,"y") + SUM(AD263) &amp; " años " &amp; DATEDIF(P263,Q263,"ym") + DATEDIF(T263,U263,"ym") + DATEDIF(V263,W263,"ym") + SUM(AE263) - SUM(AI263) &amp; " meses " &amp; DATEDIF(P263,Q263,"md") + DATEDIF(T263,U263,"md") + DATEDIF(V263,W263,"md") - SUM(AJ263) &amp; " días"</f>
        <v>#VALUE!</v>
      </c>
      <c r="G263" s="28">
        <v>1</v>
      </c>
      <c r="H263" s="29" t="e">
        <f t="shared" si="39"/>
        <v>#VALUE!</v>
      </c>
      <c r="I263" s="29" t="e">
        <f t="shared" si="40"/>
        <v>#VALUE!</v>
      </c>
      <c r="J263" s="26"/>
      <c r="K263" s="30">
        <v>60000</v>
      </c>
      <c r="L263" s="30">
        <f t="shared" si="41"/>
        <v>60000</v>
      </c>
      <c r="M263" s="27"/>
      <c r="N263" s="26" t="s">
        <v>38</v>
      </c>
      <c r="O263" s="31" t="s">
        <v>789</v>
      </c>
      <c r="P263" s="32">
        <v>34090</v>
      </c>
      <c r="Q263" s="31" t="s">
        <v>40</v>
      </c>
      <c r="R263" s="32"/>
      <c r="S263" s="32">
        <v>43523</v>
      </c>
      <c r="T263" s="32">
        <v>31321</v>
      </c>
      <c r="U263" s="32">
        <v>32888</v>
      </c>
      <c r="V263" s="27"/>
      <c r="W263" s="27"/>
      <c r="X263" s="33"/>
      <c r="Y263" s="33"/>
      <c r="Z263" s="27" t="s">
        <v>195</v>
      </c>
      <c r="AA263" s="34" t="s">
        <v>42</v>
      </c>
      <c r="AB263" s="35" t="s">
        <v>43</v>
      </c>
      <c r="AC263" s="36"/>
      <c r="AD263" s="27">
        <v>1</v>
      </c>
      <c r="AE263" s="27"/>
      <c r="AF263" s="27"/>
      <c r="AG263" s="36"/>
      <c r="AH263" s="27"/>
      <c r="AI263" s="27">
        <v>12</v>
      </c>
      <c r="AJ263" s="27"/>
      <c r="AK263" s="36"/>
      <c r="AL263" s="36"/>
      <c r="AM263" s="36"/>
      <c r="AN263" s="36"/>
      <c r="AO263" s="36"/>
    </row>
    <row r="264" spans="1:41" s="1" customFormat="1" ht="45" customHeight="1" x14ac:dyDescent="0.2">
      <c r="A264" s="26">
        <v>23</v>
      </c>
      <c r="B264" s="26"/>
      <c r="C264" s="27" t="s">
        <v>102</v>
      </c>
      <c r="D264" s="27" t="s">
        <v>790</v>
      </c>
      <c r="E264" s="26" t="s">
        <v>791</v>
      </c>
      <c r="F264" s="26" t="e">
        <f>DATEDIF(P264,Q264,"y") + DATEDIF(T264,U264,"y") + DATEDIF(V264,W264,"y") + SUM(AD264) &amp; " años " &amp; DATEDIF(P264,Q264,"ym") + DATEDIF(T264,U264,"ym") + DATEDIF(V264,W264,"ym") + SUM(AE264) - SUM(AI264) &amp; " meses " &amp; DATEDIF(P264,Q264,"md") + DATEDIF(T264,U264,"md") + DATEDIF(V264,W264,"md") - SUM(AJ264) &amp; " días"</f>
        <v>#VALUE!</v>
      </c>
      <c r="G264" s="28">
        <v>1</v>
      </c>
      <c r="H264" s="29" t="e">
        <f t="shared" si="39"/>
        <v>#VALUE!</v>
      </c>
      <c r="I264" s="29" t="e">
        <f t="shared" si="40"/>
        <v>#VALUE!</v>
      </c>
      <c r="J264" s="26"/>
      <c r="K264" s="30">
        <v>39234.82</v>
      </c>
      <c r="L264" s="30">
        <f t="shared" si="41"/>
        <v>39234.82</v>
      </c>
      <c r="M264" s="27"/>
      <c r="N264" s="26" t="s">
        <v>38</v>
      </c>
      <c r="O264" s="31" t="s">
        <v>792</v>
      </c>
      <c r="P264" s="32">
        <v>31472</v>
      </c>
      <c r="Q264" s="31" t="s">
        <v>40</v>
      </c>
      <c r="R264" s="32"/>
      <c r="S264" s="32">
        <v>42427</v>
      </c>
      <c r="T264" s="32"/>
      <c r="U264" s="32"/>
      <c r="V264" s="27"/>
      <c r="W264" s="27"/>
      <c r="X264" s="33"/>
      <c r="Y264" s="33"/>
      <c r="Z264" s="27" t="s">
        <v>195</v>
      </c>
      <c r="AA264" s="34" t="s">
        <v>42</v>
      </c>
      <c r="AB264" s="35" t="s">
        <v>43</v>
      </c>
      <c r="AC264" s="36"/>
      <c r="AD264" s="27"/>
      <c r="AE264" s="27"/>
      <c r="AF264" s="27"/>
      <c r="AG264" s="36"/>
      <c r="AH264" s="27"/>
      <c r="AI264" s="27"/>
      <c r="AJ264" s="27"/>
      <c r="AK264" s="36"/>
      <c r="AL264" s="36"/>
      <c r="AM264" s="36"/>
      <c r="AN264" s="36"/>
      <c r="AO264" s="36"/>
    </row>
    <row r="265" spans="1:41" s="1" customFormat="1" ht="45" customHeight="1" x14ac:dyDescent="0.2">
      <c r="A265" s="26">
        <v>24</v>
      </c>
      <c r="B265" s="26"/>
      <c r="C265" s="27" t="s">
        <v>102</v>
      </c>
      <c r="D265" s="27" t="s">
        <v>793</v>
      </c>
      <c r="E265" s="26" t="s">
        <v>794</v>
      </c>
      <c r="F265" s="26" t="e">
        <f>DATEDIF(P265,Q265,"y") + DATEDIF(T265,U265,"y") + DATEDIF(V265,W265,"y") + SUM(AD265) &amp; " años " &amp; DATEDIF(P265,Q265,"ym") + DATEDIF(T265,U265,"ym") + DATEDIF(V265,W265,"ym") + SUM(AE265) - SUM(AI265) &amp; " meses " &amp; DATEDIF(P265,Q265,"md") + DATEDIF(T265,U265,"md") + DATEDIF(V265,W265,"md") - SUM(AJ265) &amp; " días"</f>
        <v>#VALUE!</v>
      </c>
      <c r="G265" s="28">
        <v>1</v>
      </c>
      <c r="H265" s="29" t="e">
        <f t="shared" si="39"/>
        <v>#VALUE!</v>
      </c>
      <c r="I265" s="29" t="e">
        <f t="shared" si="40"/>
        <v>#VALUE!</v>
      </c>
      <c r="J265" s="26"/>
      <c r="K265" s="30">
        <v>39234.82</v>
      </c>
      <c r="L265" s="30">
        <f t="shared" si="41"/>
        <v>39234.82</v>
      </c>
      <c r="M265" s="27"/>
      <c r="N265" s="26" t="s">
        <v>38</v>
      </c>
      <c r="O265" s="31" t="s">
        <v>795</v>
      </c>
      <c r="P265" s="32">
        <v>31990</v>
      </c>
      <c r="Q265" s="31" t="s">
        <v>40</v>
      </c>
      <c r="R265" s="32"/>
      <c r="S265" s="32">
        <v>43160</v>
      </c>
      <c r="T265" s="32"/>
      <c r="U265" s="32"/>
      <c r="V265" s="27"/>
      <c r="W265" s="27"/>
      <c r="X265" s="33"/>
      <c r="Y265" s="33"/>
      <c r="Z265" s="27" t="s">
        <v>195</v>
      </c>
      <c r="AA265" s="34" t="s">
        <v>42</v>
      </c>
      <c r="AB265" s="35" t="s">
        <v>43</v>
      </c>
      <c r="AC265" s="36"/>
      <c r="AD265" s="27"/>
      <c r="AE265" s="27"/>
      <c r="AF265" s="27"/>
      <c r="AG265" s="36"/>
      <c r="AH265" s="27"/>
      <c r="AI265" s="27"/>
      <c r="AJ265" s="27"/>
      <c r="AK265" s="36"/>
      <c r="AL265" s="36"/>
      <c r="AM265" s="36"/>
      <c r="AN265" s="36"/>
      <c r="AO265" s="36"/>
    </row>
    <row r="266" spans="1:41" s="1" customFormat="1" ht="45" customHeight="1" x14ac:dyDescent="0.2">
      <c r="A266" s="26">
        <v>25</v>
      </c>
      <c r="B266" s="26"/>
      <c r="C266" s="27" t="s">
        <v>102</v>
      </c>
      <c r="D266" s="27" t="s">
        <v>796</v>
      </c>
      <c r="E266" s="26" t="s">
        <v>797</v>
      </c>
      <c r="F266" s="26" t="e">
        <f>DATEDIF(P266,Q266,"y") + DATEDIF(T266,U266,"y") + DATEDIF(V266,W266,"y") + SUM(Z266) &amp; " años " &amp; DATEDIF(P266,Q266,"ym") + DATEDIF(T266,U266,"ym") + DATEDIF(V266,W266,"ym") + SUM(AA266) - SUM(AE266) &amp; " meses " &amp; DATEDIF(P266,Q266,"md") + DATEDIF(T266,U266,"md") + DATEDIF(V266,W266,"md") - SUM(AF266) &amp; " días"</f>
        <v>#VALUE!</v>
      </c>
      <c r="G266" s="28">
        <v>1</v>
      </c>
      <c r="H266" s="29" t="e">
        <f t="shared" si="39"/>
        <v>#VALUE!</v>
      </c>
      <c r="I266" s="29" t="e">
        <f t="shared" si="40"/>
        <v>#VALUE!</v>
      </c>
      <c r="J266" s="26"/>
      <c r="K266" s="30">
        <v>60000</v>
      </c>
      <c r="L266" s="30">
        <f t="shared" si="41"/>
        <v>60000</v>
      </c>
      <c r="M266" s="27"/>
      <c r="N266" s="26" t="s">
        <v>38</v>
      </c>
      <c r="O266" s="31" t="s">
        <v>798</v>
      </c>
      <c r="P266" s="32">
        <v>31990</v>
      </c>
      <c r="Q266" s="31" t="s">
        <v>40</v>
      </c>
      <c r="R266" s="32"/>
      <c r="S266" s="32">
        <v>42062</v>
      </c>
      <c r="T266" s="32"/>
      <c r="U266" s="32"/>
      <c r="V266" s="27"/>
      <c r="W266" s="27"/>
      <c r="X266" s="33" t="s">
        <v>455</v>
      </c>
      <c r="Y266" s="33"/>
      <c r="Z266" s="27" t="s">
        <v>195</v>
      </c>
      <c r="AA266" s="34" t="s">
        <v>42</v>
      </c>
      <c r="AB266" s="35" t="s">
        <v>43</v>
      </c>
      <c r="AC266" s="36"/>
      <c r="AD266" s="27"/>
      <c r="AE266" s="27"/>
      <c r="AF266" s="27"/>
      <c r="AG266" s="36"/>
      <c r="AH266" s="27"/>
      <c r="AI266" s="27"/>
      <c r="AJ266" s="27"/>
      <c r="AK266" s="36"/>
      <c r="AL266" s="36"/>
      <c r="AM266" s="36"/>
      <c r="AN266" s="36"/>
      <c r="AO266" s="36"/>
    </row>
    <row r="267" spans="1:41" s="1" customFormat="1" ht="45" customHeight="1" x14ac:dyDescent="0.2">
      <c r="A267" s="26">
        <v>26</v>
      </c>
      <c r="B267" s="26"/>
      <c r="C267" s="27" t="s">
        <v>102</v>
      </c>
      <c r="D267" s="27" t="s">
        <v>799</v>
      </c>
      <c r="E267" s="26" t="s">
        <v>800</v>
      </c>
      <c r="F267" s="26" t="e">
        <f>DATEDIF(P267,Q267,"y") + DATEDIF(T267,U267,"y") + DATEDIF(V267,W267,"y") + SUM(Z267) &amp; " años " &amp; DATEDIF(P267,Q267,"ym") + DATEDIF(T267,U267,"ym") + DATEDIF(V267,W267,"ym") + SUM(AA267) - SUM(AE267) &amp; " meses " &amp; DATEDIF(P267,Q267,"md") + DATEDIF(T267,U267,"md") + DATEDIF(V267,W267,"md") - SUM(AF267) &amp; " días"</f>
        <v>#VALUE!</v>
      </c>
      <c r="G267" s="28">
        <v>1</v>
      </c>
      <c r="H267" s="29" t="e">
        <f t="shared" si="39"/>
        <v>#VALUE!</v>
      </c>
      <c r="I267" s="29" t="e">
        <f t="shared" si="40"/>
        <v>#VALUE!</v>
      </c>
      <c r="J267" s="26"/>
      <c r="K267" s="30">
        <v>39234.82</v>
      </c>
      <c r="L267" s="30">
        <f t="shared" si="41"/>
        <v>39234.82</v>
      </c>
      <c r="M267" s="27"/>
      <c r="N267" s="26" t="s">
        <v>38</v>
      </c>
      <c r="O267" s="31" t="s">
        <v>801</v>
      </c>
      <c r="P267" s="32">
        <v>32599</v>
      </c>
      <c r="Q267" s="31" t="s">
        <v>61</v>
      </c>
      <c r="R267" s="32"/>
      <c r="S267" s="32">
        <v>42062</v>
      </c>
      <c r="T267" s="32"/>
      <c r="U267" s="32"/>
      <c r="V267" s="27"/>
      <c r="W267" s="27"/>
      <c r="X267" s="33" t="s">
        <v>48</v>
      </c>
      <c r="Y267" s="33"/>
      <c r="Z267" s="27" t="s">
        <v>54</v>
      </c>
      <c r="AA267" s="34" t="s">
        <v>42</v>
      </c>
      <c r="AB267" s="35" t="s">
        <v>43</v>
      </c>
      <c r="AC267" s="36"/>
      <c r="AD267" s="27"/>
      <c r="AE267" s="27"/>
      <c r="AF267" s="27"/>
      <c r="AG267" s="36"/>
      <c r="AH267" s="27"/>
      <c r="AI267" s="27"/>
      <c r="AJ267" s="27"/>
      <c r="AK267" s="36"/>
      <c r="AL267" s="36"/>
      <c r="AM267" s="36"/>
      <c r="AN267" s="36"/>
      <c r="AO267" s="36"/>
    </row>
    <row r="268" spans="1:41" s="1" customFormat="1" ht="45" customHeight="1" x14ac:dyDescent="0.2">
      <c r="A268" s="26">
        <v>27</v>
      </c>
      <c r="B268" s="26"/>
      <c r="C268" s="27" t="s">
        <v>102</v>
      </c>
      <c r="D268" s="27" t="s">
        <v>802</v>
      </c>
      <c r="E268" s="26" t="s">
        <v>803</v>
      </c>
      <c r="F268" s="26" t="e">
        <f>DATEDIF(P268,Q268,"y") + DATEDIF(T268,U268,"y") + DATEDIF(V268,W268,"y") + SUM(Z268) &amp; " años " &amp; DATEDIF(P268,Q268,"ym") + DATEDIF(T268,U268,"ym") + DATEDIF(V268,W268,"ym") + SUM(AA268) - SUM(AE268) &amp; " meses " &amp; DATEDIF(P268,Q268,"md") + DATEDIF(T268,U268,"md") + DATEDIF(V268,W268,"md") - SUM(AF268) &amp; " días"</f>
        <v>#VALUE!</v>
      </c>
      <c r="G268" s="28">
        <v>0.6</v>
      </c>
      <c r="H268" s="29" t="e">
        <f t="shared" si="39"/>
        <v>#VALUE!</v>
      </c>
      <c r="I268" s="29" t="e">
        <f t="shared" si="40"/>
        <v>#VALUE!</v>
      </c>
      <c r="J268" s="26"/>
      <c r="K268" s="30">
        <f>39234.82+14000</f>
        <v>53234.82</v>
      </c>
      <c r="L268" s="30">
        <f t="shared" si="41"/>
        <v>31940.892</v>
      </c>
      <c r="M268" s="27"/>
      <c r="N268" s="26" t="s">
        <v>38</v>
      </c>
      <c r="O268" s="31" t="s">
        <v>804</v>
      </c>
      <c r="P268" s="32">
        <v>37909</v>
      </c>
      <c r="Q268" s="31" t="s">
        <v>40</v>
      </c>
      <c r="R268" s="32"/>
      <c r="S268" s="32">
        <v>43160</v>
      </c>
      <c r="T268" s="32"/>
      <c r="U268" s="32"/>
      <c r="V268" s="27"/>
      <c r="W268" s="27"/>
      <c r="X268" s="33"/>
      <c r="Y268" s="33"/>
      <c r="Z268" s="27" t="s">
        <v>195</v>
      </c>
      <c r="AA268" s="34" t="s">
        <v>42</v>
      </c>
      <c r="AB268" s="35" t="s">
        <v>43</v>
      </c>
      <c r="AC268" s="36"/>
      <c r="AD268" s="27"/>
      <c r="AE268" s="27"/>
      <c r="AF268" s="27"/>
      <c r="AG268" s="36"/>
      <c r="AH268" s="27"/>
      <c r="AI268" s="27"/>
      <c r="AJ268" s="27"/>
      <c r="AK268" s="36"/>
      <c r="AL268" s="36"/>
      <c r="AM268" s="36"/>
      <c r="AN268" s="36"/>
      <c r="AO268" s="36"/>
    </row>
    <row r="269" spans="1:41" s="1" customFormat="1" ht="45" customHeight="1" x14ac:dyDescent="0.2">
      <c r="A269" s="26">
        <v>28</v>
      </c>
      <c r="B269" s="26"/>
      <c r="C269" s="27" t="s">
        <v>102</v>
      </c>
      <c r="D269" s="27" t="s">
        <v>805</v>
      </c>
      <c r="E269" s="26" t="s">
        <v>806</v>
      </c>
      <c r="F269" s="26" t="e">
        <f>DATEDIF(P269,Q269,"y") + DATEDIF(T269,U269,"y") + DATEDIF(V269,W269,"y") + SUM(AD269) &amp; " años " &amp; DATEDIF(P269,Q269,"ym") + DATEDIF(T269,U269,"ym") + DATEDIF(V269,W269,"ym") + SUM(AE269) - SUM(AI269) &amp; " meses " &amp; DATEDIF(P269,Q269,"md") + DATEDIF(T269,U269,"md") + DATEDIF(V269,W269,"md") - SUM(AJ269) &amp; " días"</f>
        <v>#VALUE!</v>
      </c>
      <c r="G269" s="28">
        <v>0.88</v>
      </c>
      <c r="H269" s="29" t="e">
        <f>DATEDIF(R269,Q269,"y") &amp; " años " &amp; DATEDIF(R269,Q269,"ym") &amp; " meses " &amp; DATEDIF(R269,Q269,"md") &amp; " días"</f>
        <v>#VALUE!</v>
      </c>
      <c r="I269" s="29" t="e">
        <f>DATEDIF(S269,Q269,"y") &amp; " años " &amp; DATEDIF(S269,Q269,"ym") &amp; " meses " &amp; DATEDIF(S269,Q269,"md") &amp; " días"</f>
        <v>#VALUE!</v>
      </c>
      <c r="J269" s="26"/>
      <c r="K269" s="30">
        <v>60000</v>
      </c>
      <c r="L269" s="30">
        <f>K269*G269</f>
        <v>52800</v>
      </c>
      <c r="M269" s="27"/>
      <c r="N269" s="26" t="s">
        <v>38</v>
      </c>
      <c r="O269" s="31" t="s">
        <v>807</v>
      </c>
      <c r="P269" s="32">
        <v>34029</v>
      </c>
      <c r="Q269" s="31" t="s">
        <v>40</v>
      </c>
      <c r="R269" s="32"/>
      <c r="S269" s="32">
        <v>42062</v>
      </c>
      <c r="T269" s="32"/>
      <c r="U269" s="32"/>
      <c r="V269" s="27"/>
      <c r="W269" s="27"/>
      <c r="X269" s="33"/>
      <c r="Y269" s="33"/>
      <c r="Z269" s="27" t="s">
        <v>289</v>
      </c>
      <c r="AA269" s="34" t="s">
        <v>42</v>
      </c>
      <c r="AB269" s="35" t="s">
        <v>43</v>
      </c>
      <c r="AC269" s="36"/>
      <c r="AD269" s="27"/>
      <c r="AE269" s="27"/>
      <c r="AF269" s="27"/>
      <c r="AG269" s="36"/>
      <c r="AH269" s="27"/>
      <c r="AI269" s="27"/>
      <c r="AJ269" s="27"/>
      <c r="AK269" s="36"/>
      <c r="AL269" s="36"/>
      <c r="AM269" s="36"/>
      <c r="AN269" s="36"/>
      <c r="AO269" s="36"/>
    </row>
    <row r="270" spans="1:41" s="1" customFormat="1" ht="45" customHeight="1" x14ac:dyDescent="0.2">
      <c r="A270" s="26">
        <v>29</v>
      </c>
      <c r="B270" s="26"/>
      <c r="C270" s="27" t="s">
        <v>102</v>
      </c>
      <c r="D270" s="27" t="s">
        <v>808</v>
      </c>
      <c r="E270" s="26" t="s">
        <v>809</v>
      </c>
      <c r="F270" s="26" t="e">
        <f>DATEDIF(P270,Q270,"y") + DATEDIF(T270,U270,"y") + DATEDIF(V270,W270,"y") + SUM(Z270) &amp; " años " &amp; DATEDIF(P270,Q270,"ym") + DATEDIF(T270,U270,"ym") + DATEDIF(V270,W270,"ym") + SUM(AA270) - SUM(AE270) &amp; " meses " &amp; DATEDIF(P270,Q270,"md") + DATEDIF(T270,U270,"md") + DATEDIF(V270,W270,"md") - SUM(AF270) &amp; " días"</f>
        <v>#VALUE!</v>
      </c>
      <c r="G270" s="28">
        <v>1</v>
      </c>
      <c r="H270" s="29" t="e">
        <f t="shared" si="39"/>
        <v>#VALUE!</v>
      </c>
      <c r="I270" s="29" t="e">
        <f t="shared" si="40"/>
        <v>#VALUE!</v>
      </c>
      <c r="J270" s="26"/>
      <c r="K270" s="30">
        <v>70000</v>
      </c>
      <c r="L270" s="30">
        <f t="shared" si="41"/>
        <v>70000</v>
      </c>
      <c r="M270" s="27"/>
      <c r="N270" s="26" t="s">
        <v>38</v>
      </c>
      <c r="O270" s="31" t="s">
        <v>810</v>
      </c>
      <c r="P270" s="32">
        <v>31990</v>
      </c>
      <c r="Q270" s="31" t="s">
        <v>40</v>
      </c>
      <c r="R270" s="32"/>
      <c r="S270" s="32">
        <v>42062</v>
      </c>
      <c r="T270" s="32"/>
      <c r="U270" s="32"/>
      <c r="V270" s="27"/>
      <c r="W270" s="27"/>
      <c r="X270" s="33"/>
      <c r="Y270" s="33"/>
      <c r="Z270" s="27" t="s">
        <v>195</v>
      </c>
      <c r="AA270" s="34" t="s">
        <v>42</v>
      </c>
      <c r="AB270" s="35" t="s">
        <v>43</v>
      </c>
      <c r="AC270" s="36"/>
      <c r="AD270" s="27"/>
      <c r="AE270" s="27"/>
      <c r="AF270" s="27"/>
      <c r="AG270" s="36"/>
      <c r="AH270" s="27"/>
      <c r="AI270" s="27"/>
      <c r="AJ270" s="27"/>
      <c r="AK270" s="36"/>
      <c r="AL270" s="36"/>
      <c r="AM270" s="36"/>
      <c r="AN270" s="36"/>
      <c r="AO270" s="36"/>
    </row>
    <row r="271" spans="1:41" s="1" customFormat="1" ht="45" customHeight="1" x14ac:dyDescent="0.2">
      <c r="A271" s="26">
        <v>30</v>
      </c>
      <c r="B271" s="26"/>
      <c r="C271" s="27" t="s">
        <v>102</v>
      </c>
      <c r="D271" s="27" t="s">
        <v>811</v>
      </c>
      <c r="E271" s="26" t="s">
        <v>812</v>
      </c>
      <c r="F271" s="26" t="e">
        <f>DATEDIF(P271,Q271,"y") + DATEDIF(T271,U271,"y") + DATEDIF(V271,W271,"y") + SUM(Z271) &amp; " años " &amp; DATEDIF(P271,Q271,"ym") + DATEDIF(T271,U271,"ym") + DATEDIF(V271,W271,"ym") + SUM(AA271) - SUM(AE271) &amp; " meses " &amp; DATEDIF(P271,Q271,"md") + DATEDIF(T271,U271,"md") + DATEDIF(V271,W271,"md") - SUM(AF271) &amp; " días"</f>
        <v>#VALUE!</v>
      </c>
      <c r="G271" s="28">
        <v>1</v>
      </c>
      <c r="H271" s="29" t="e">
        <f t="shared" si="39"/>
        <v>#VALUE!</v>
      </c>
      <c r="I271" s="29" t="e">
        <f t="shared" si="40"/>
        <v>#VALUE!</v>
      </c>
      <c r="J271" s="26"/>
      <c r="K271" s="30">
        <v>39234.82</v>
      </c>
      <c r="L271" s="30">
        <f t="shared" si="41"/>
        <v>39234.82</v>
      </c>
      <c r="M271" s="27"/>
      <c r="N271" s="26" t="s">
        <v>38</v>
      </c>
      <c r="O271" s="31" t="s">
        <v>813</v>
      </c>
      <c r="P271" s="32">
        <v>31107</v>
      </c>
      <c r="Q271" s="31" t="s">
        <v>40</v>
      </c>
      <c r="R271" s="32"/>
      <c r="S271" s="32">
        <v>43160</v>
      </c>
      <c r="T271" s="32"/>
      <c r="U271" s="32"/>
      <c r="V271" s="27"/>
      <c r="W271" s="27"/>
      <c r="X271" s="33" t="s">
        <v>455</v>
      </c>
      <c r="Y271" s="33" t="s">
        <v>195</v>
      </c>
      <c r="Z271" s="27" t="s">
        <v>195</v>
      </c>
      <c r="AA271" s="34" t="s">
        <v>42</v>
      </c>
      <c r="AB271" s="35" t="s">
        <v>43</v>
      </c>
      <c r="AC271" s="36"/>
      <c r="AD271" s="27"/>
      <c r="AE271" s="27"/>
      <c r="AF271" s="27"/>
      <c r="AG271" s="36"/>
      <c r="AH271" s="27"/>
      <c r="AI271" s="27"/>
      <c r="AJ271" s="27"/>
      <c r="AK271" s="36"/>
      <c r="AL271" s="36"/>
      <c r="AM271" s="36"/>
      <c r="AN271" s="36"/>
      <c r="AO271" s="36"/>
    </row>
    <row r="272" spans="1:41" s="1" customFormat="1" ht="45" customHeight="1" x14ac:dyDescent="0.2">
      <c r="A272" s="26">
        <v>31</v>
      </c>
      <c r="B272" s="26"/>
      <c r="C272" s="27" t="s">
        <v>102</v>
      </c>
      <c r="D272" s="27" t="s">
        <v>814</v>
      </c>
      <c r="E272" s="26" t="s">
        <v>815</v>
      </c>
      <c r="F272" s="26" t="e">
        <f t="shared" ref="F272" si="45">DATEDIF(P272,Q272,"y") + DATEDIF(T272,U272,"y") + DATEDIF(V272,W272,"y") + SUM(AD272) &amp; " años " &amp; DATEDIF(P272,Q272,"ym") + DATEDIF(T272,U272,"ym") + DATEDIF(V272,W272,"ym") + SUM(AE272) - SUM(AI272) &amp; " meses " &amp; DATEDIF(P272,Q272,"md") + DATEDIF(T272,U272,"md") + DATEDIF(V272,W272,"md") - SUM(AJ272) &amp; " días"</f>
        <v>#VALUE!</v>
      </c>
      <c r="G272" s="28">
        <v>1</v>
      </c>
      <c r="H272" s="29" t="e">
        <f t="shared" si="39"/>
        <v>#VALUE!</v>
      </c>
      <c r="I272" s="29" t="e">
        <f t="shared" si="40"/>
        <v>#VALUE!</v>
      </c>
      <c r="J272" s="26"/>
      <c r="K272" s="30">
        <v>60000</v>
      </c>
      <c r="L272" s="30">
        <f t="shared" si="41"/>
        <v>60000</v>
      </c>
      <c r="M272" s="27" t="s">
        <v>816</v>
      </c>
      <c r="N272" s="26" t="s">
        <v>183</v>
      </c>
      <c r="O272" s="31" t="s">
        <v>817</v>
      </c>
      <c r="P272" s="32">
        <v>36769</v>
      </c>
      <c r="Q272" s="31" t="s">
        <v>185</v>
      </c>
      <c r="R272" s="67" t="s">
        <v>816</v>
      </c>
      <c r="S272" s="32">
        <v>42427</v>
      </c>
      <c r="T272" s="32">
        <v>33970</v>
      </c>
      <c r="U272" s="32">
        <v>35703</v>
      </c>
      <c r="V272" s="32">
        <v>35704</v>
      </c>
      <c r="W272" s="32">
        <v>36770</v>
      </c>
      <c r="X272" s="68">
        <v>33909</v>
      </c>
      <c r="Y272" s="68">
        <v>33970</v>
      </c>
      <c r="Z272" s="27" t="s">
        <v>195</v>
      </c>
      <c r="AA272" s="34" t="s">
        <v>42</v>
      </c>
      <c r="AB272" s="35" t="s">
        <v>43</v>
      </c>
      <c r="AC272" s="36"/>
      <c r="AD272" s="27">
        <v>1</v>
      </c>
      <c r="AE272" s="27"/>
      <c r="AF272" s="27"/>
      <c r="AG272" s="36"/>
      <c r="AH272" s="27"/>
      <c r="AI272" s="27">
        <v>22</v>
      </c>
      <c r="AJ272" s="27"/>
      <c r="AK272" s="36"/>
      <c r="AL272" s="36"/>
      <c r="AM272" s="36"/>
      <c r="AN272" s="36"/>
      <c r="AO272" s="36"/>
    </row>
    <row r="273" spans="1:41" s="1" customFormat="1" ht="45" customHeight="1" x14ac:dyDescent="0.2">
      <c r="A273" s="26">
        <v>32</v>
      </c>
      <c r="B273" s="26"/>
      <c r="C273" s="27" t="s">
        <v>818</v>
      </c>
      <c r="D273" s="27" t="s">
        <v>819</v>
      </c>
      <c r="E273" s="26" t="s">
        <v>820</v>
      </c>
      <c r="F273" s="26" t="e">
        <f t="shared" ref="F273:F289" si="46">DATEDIF(P273,Q273,"y") + DATEDIF(T273,U273,"y") + DATEDIF(V273,W273,"y") + SUM(AD273) &amp; " años " &amp; DATEDIF(P273,Q273,"ym") + DATEDIF(T273,U273,"ym") + DATEDIF(V273,W273,"ym") + SUM(AE273) - SUM(AI273) &amp; " meses " &amp; DATEDIF(P273,Q273,"md") + DATEDIF(T273,U273,"md") + DATEDIF(V273,W273,"md") - SUM(AJ273) &amp; " días"</f>
        <v>#VALUE!</v>
      </c>
      <c r="G273" s="28">
        <v>1</v>
      </c>
      <c r="H273" s="29" t="e">
        <f t="shared" si="39"/>
        <v>#VALUE!</v>
      </c>
      <c r="I273" s="29" t="e">
        <f t="shared" si="40"/>
        <v>#VALUE!</v>
      </c>
      <c r="J273" s="26"/>
      <c r="K273" s="30">
        <f>35615.53</f>
        <v>35615.53</v>
      </c>
      <c r="L273" s="30">
        <f t="shared" si="41"/>
        <v>35615.53</v>
      </c>
      <c r="M273" s="27"/>
      <c r="N273" s="26" t="s">
        <v>38</v>
      </c>
      <c r="O273" s="31" t="s">
        <v>821</v>
      </c>
      <c r="P273" s="32">
        <v>32380</v>
      </c>
      <c r="Q273" s="31" t="s">
        <v>40</v>
      </c>
      <c r="R273" s="32"/>
      <c r="S273" s="32">
        <v>42062</v>
      </c>
      <c r="T273" s="32"/>
      <c r="U273" s="32"/>
      <c r="V273" s="27"/>
      <c r="W273" s="27"/>
      <c r="X273" s="33"/>
      <c r="Y273" s="33"/>
      <c r="Z273" s="27" t="s">
        <v>195</v>
      </c>
      <c r="AA273" s="34" t="s">
        <v>42</v>
      </c>
      <c r="AB273" s="35" t="s">
        <v>43</v>
      </c>
      <c r="AC273" s="36"/>
      <c r="AD273" s="27"/>
      <c r="AE273" s="27"/>
      <c r="AF273" s="27"/>
      <c r="AG273" s="36"/>
      <c r="AH273" s="27"/>
      <c r="AI273" s="27"/>
      <c r="AJ273" s="27"/>
      <c r="AK273" s="36"/>
      <c r="AL273" s="36"/>
      <c r="AM273" s="36"/>
      <c r="AN273" s="36"/>
      <c r="AO273" s="36"/>
    </row>
    <row r="274" spans="1:41" s="1" customFormat="1" ht="45" customHeight="1" x14ac:dyDescent="0.2">
      <c r="A274" s="26">
        <v>33</v>
      </c>
      <c r="B274" s="26"/>
      <c r="C274" s="27" t="s">
        <v>818</v>
      </c>
      <c r="D274" s="27" t="s">
        <v>822</v>
      </c>
      <c r="E274" s="26" t="s">
        <v>823</v>
      </c>
      <c r="F274" s="26" t="e">
        <f t="shared" si="46"/>
        <v>#VALUE!</v>
      </c>
      <c r="G274" s="28">
        <v>1</v>
      </c>
      <c r="H274" s="29" t="e">
        <f t="shared" si="39"/>
        <v>#VALUE!</v>
      </c>
      <c r="I274" s="29" t="e">
        <f t="shared" si="40"/>
        <v>#VALUE!</v>
      </c>
      <c r="J274" s="26"/>
      <c r="K274" s="30">
        <v>65000</v>
      </c>
      <c r="L274" s="30">
        <f t="shared" si="41"/>
        <v>65000</v>
      </c>
      <c r="M274" s="27"/>
      <c r="N274" s="26" t="s">
        <v>38</v>
      </c>
      <c r="O274" s="31" t="s">
        <v>824</v>
      </c>
      <c r="P274" s="32">
        <v>32874</v>
      </c>
      <c r="Q274" s="31" t="s">
        <v>40</v>
      </c>
      <c r="R274" s="32"/>
      <c r="S274" s="32">
        <v>42062</v>
      </c>
      <c r="T274" s="32">
        <v>31107</v>
      </c>
      <c r="U274" s="32">
        <v>32874</v>
      </c>
      <c r="V274" s="27"/>
      <c r="W274" s="27"/>
      <c r="X274" s="33"/>
      <c r="Y274" s="33"/>
      <c r="Z274" s="27" t="s">
        <v>195</v>
      </c>
      <c r="AA274" s="34" t="s">
        <v>42</v>
      </c>
      <c r="AB274" s="35" t="s">
        <v>43</v>
      </c>
      <c r="AC274" s="36"/>
      <c r="AD274" s="27">
        <v>1</v>
      </c>
      <c r="AE274" s="27"/>
      <c r="AF274" s="27"/>
      <c r="AG274" s="36"/>
      <c r="AH274" s="27"/>
      <c r="AI274" s="27">
        <v>12</v>
      </c>
      <c r="AJ274" s="27"/>
      <c r="AK274" s="36"/>
      <c r="AL274" s="36"/>
      <c r="AM274" s="36"/>
      <c r="AN274" s="36"/>
      <c r="AO274" s="36"/>
    </row>
    <row r="275" spans="1:41" s="1" customFormat="1" ht="45" customHeight="1" x14ac:dyDescent="0.2">
      <c r="A275" s="26">
        <v>34</v>
      </c>
      <c r="B275" s="26"/>
      <c r="C275" s="27" t="s">
        <v>818</v>
      </c>
      <c r="D275" s="27" t="s">
        <v>825</v>
      </c>
      <c r="E275" s="26" t="s">
        <v>826</v>
      </c>
      <c r="F275" s="26" t="e">
        <f t="shared" si="46"/>
        <v>#VALUE!</v>
      </c>
      <c r="G275" s="28">
        <v>1</v>
      </c>
      <c r="H275" s="29" t="e">
        <f t="shared" si="39"/>
        <v>#VALUE!</v>
      </c>
      <c r="I275" s="29" t="e">
        <f t="shared" si="40"/>
        <v>#VALUE!</v>
      </c>
      <c r="J275" s="26"/>
      <c r="K275" s="30">
        <f>35615.53</f>
        <v>35615.53</v>
      </c>
      <c r="L275" s="30">
        <f t="shared" si="41"/>
        <v>35615.53</v>
      </c>
      <c r="M275" s="27"/>
      <c r="N275" s="26" t="s">
        <v>38</v>
      </c>
      <c r="O275" s="31" t="s">
        <v>827</v>
      </c>
      <c r="P275" s="32">
        <v>32295</v>
      </c>
      <c r="Q275" s="31" t="s">
        <v>40</v>
      </c>
      <c r="R275" s="32"/>
      <c r="S275" s="32">
        <v>42062</v>
      </c>
      <c r="T275" s="32"/>
      <c r="U275" s="32"/>
      <c r="V275" s="27"/>
      <c r="W275" s="27"/>
      <c r="X275" s="33"/>
      <c r="Y275" s="33"/>
      <c r="Z275" s="27" t="s">
        <v>195</v>
      </c>
      <c r="AA275" s="34" t="s">
        <v>42</v>
      </c>
      <c r="AB275" s="35" t="s">
        <v>43</v>
      </c>
      <c r="AC275" s="36"/>
      <c r="AD275" s="27"/>
      <c r="AE275" s="27"/>
      <c r="AF275" s="27"/>
      <c r="AG275" s="36"/>
      <c r="AH275" s="27"/>
      <c r="AI275" s="27"/>
      <c r="AJ275" s="27"/>
      <c r="AK275" s="36"/>
      <c r="AL275" s="36"/>
      <c r="AM275" s="36"/>
      <c r="AN275" s="36"/>
      <c r="AO275" s="36"/>
    </row>
    <row r="276" spans="1:41" s="1" customFormat="1" ht="45" customHeight="1" x14ac:dyDescent="0.2">
      <c r="A276" s="26">
        <v>35</v>
      </c>
      <c r="B276" s="26"/>
      <c r="C276" s="27" t="s">
        <v>818</v>
      </c>
      <c r="D276" s="27" t="s">
        <v>828</v>
      </c>
      <c r="E276" s="26" t="s">
        <v>829</v>
      </c>
      <c r="F276" s="26" t="e">
        <f t="shared" si="46"/>
        <v>#VALUE!</v>
      </c>
      <c r="G276" s="28">
        <v>1</v>
      </c>
      <c r="H276" s="29" t="e">
        <f t="shared" si="39"/>
        <v>#VALUE!</v>
      </c>
      <c r="I276" s="29" t="e">
        <f t="shared" si="40"/>
        <v>#VALUE!</v>
      </c>
      <c r="J276" s="26"/>
      <c r="K276" s="30">
        <f>35615.53</f>
        <v>35615.53</v>
      </c>
      <c r="L276" s="30">
        <f t="shared" si="41"/>
        <v>35615.53</v>
      </c>
      <c r="M276" s="27"/>
      <c r="N276" s="26" t="s">
        <v>38</v>
      </c>
      <c r="O276" s="31" t="s">
        <v>830</v>
      </c>
      <c r="P276" s="32">
        <v>32426</v>
      </c>
      <c r="Q276" s="31" t="s">
        <v>40</v>
      </c>
      <c r="R276" s="32"/>
      <c r="S276" s="32">
        <v>42062</v>
      </c>
      <c r="T276" s="32"/>
      <c r="U276" s="32"/>
      <c r="V276" s="27"/>
      <c r="W276" s="27"/>
      <c r="X276" s="33"/>
      <c r="Y276" s="33"/>
      <c r="Z276" s="27" t="s">
        <v>195</v>
      </c>
      <c r="AA276" s="34" t="s">
        <v>42</v>
      </c>
      <c r="AB276" s="35" t="s">
        <v>43</v>
      </c>
      <c r="AC276" s="36"/>
      <c r="AD276" s="27"/>
      <c r="AE276" s="27"/>
      <c r="AF276" s="27"/>
      <c r="AG276" s="36"/>
      <c r="AH276" s="27"/>
      <c r="AI276" s="27"/>
      <c r="AJ276" s="27"/>
      <c r="AK276" s="36"/>
      <c r="AL276" s="36"/>
      <c r="AM276" s="36"/>
      <c r="AN276" s="36"/>
      <c r="AO276" s="36"/>
    </row>
    <row r="277" spans="1:41" s="1" customFormat="1" ht="45" customHeight="1" x14ac:dyDescent="0.2">
      <c r="A277" s="26">
        <v>36</v>
      </c>
      <c r="B277" s="26"/>
      <c r="C277" s="27" t="s">
        <v>818</v>
      </c>
      <c r="D277" s="27" t="s">
        <v>831</v>
      </c>
      <c r="E277" s="26" t="s">
        <v>832</v>
      </c>
      <c r="F277" s="26" t="e">
        <f t="shared" si="46"/>
        <v>#VALUE!</v>
      </c>
      <c r="G277" s="28">
        <v>0.97</v>
      </c>
      <c r="H277" s="29" t="e">
        <f t="shared" si="39"/>
        <v>#VALUE!</v>
      </c>
      <c r="I277" s="29" t="e">
        <f t="shared" si="40"/>
        <v>#VALUE!</v>
      </c>
      <c r="J277" s="26"/>
      <c r="K277" s="30">
        <v>60000</v>
      </c>
      <c r="L277" s="30">
        <f t="shared" si="41"/>
        <v>58200</v>
      </c>
      <c r="M277" s="27"/>
      <c r="N277" s="26" t="s">
        <v>38</v>
      </c>
      <c r="O277" s="31" t="s">
        <v>833</v>
      </c>
      <c r="P277" s="32">
        <v>32782</v>
      </c>
      <c r="Q277" s="31" t="s">
        <v>40</v>
      </c>
      <c r="R277" s="32"/>
      <c r="S277" s="32">
        <v>42062</v>
      </c>
      <c r="T277" s="32"/>
      <c r="U277" s="32"/>
      <c r="V277" s="27"/>
      <c r="W277" s="27"/>
      <c r="X277" s="33"/>
      <c r="Y277" s="33"/>
      <c r="Z277" s="27" t="s">
        <v>195</v>
      </c>
      <c r="AA277" s="34" t="s">
        <v>42</v>
      </c>
      <c r="AB277" s="35" t="s">
        <v>43</v>
      </c>
      <c r="AC277" s="36"/>
      <c r="AD277" s="27"/>
      <c r="AE277" s="27"/>
      <c r="AF277" s="27"/>
      <c r="AG277" s="36"/>
      <c r="AH277" s="27"/>
      <c r="AI277" s="27"/>
      <c r="AJ277" s="27"/>
      <c r="AK277" s="36"/>
      <c r="AL277" s="36"/>
      <c r="AM277" s="36"/>
      <c r="AN277" s="36"/>
      <c r="AO277" s="36"/>
    </row>
    <row r="278" spans="1:41" s="1" customFormat="1" ht="45" customHeight="1" x14ac:dyDescent="0.2">
      <c r="A278" s="26">
        <v>37</v>
      </c>
      <c r="B278" s="26"/>
      <c r="C278" s="27" t="s">
        <v>818</v>
      </c>
      <c r="D278" s="27" t="s">
        <v>834</v>
      </c>
      <c r="E278" s="26" t="s">
        <v>835</v>
      </c>
      <c r="F278" s="26" t="e">
        <f t="shared" si="46"/>
        <v>#VALUE!</v>
      </c>
      <c r="G278" s="28">
        <v>0.97</v>
      </c>
      <c r="H278" s="29" t="e">
        <f t="shared" si="39"/>
        <v>#VALUE!</v>
      </c>
      <c r="I278" s="29" t="e">
        <f t="shared" si="40"/>
        <v>#VALUE!</v>
      </c>
      <c r="J278" s="26"/>
      <c r="K278" s="30">
        <f>35615.53</f>
        <v>35615.53</v>
      </c>
      <c r="L278" s="30">
        <f t="shared" si="41"/>
        <v>34547.064099999996</v>
      </c>
      <c r="M278" s="27"/>
      <c r="N278" s="26" t="s">
        <v>38</v>
      </c>
      <c r="O278" s="31" t="s">
        <v>836</v>
      </c>
      <c r="P278" s="32">
        <v>32964</v>
      </c>
      <c r="Q278" s="31" t="s">
        <v>40</v>
      </c>
      <c r="R278" s="32"/>
      <c r="S278" s="32">
        <v>42427</v>
      </c>
      <c r="T278" s="32"/>
      <c r="U278" s="32"/>
      <c r="V278" s="27"/>
      <c r="W278" s="27"/>
      <c r="X278" s="33"/>
      <c r="Y278" s="33"/>
      <c r="Z278" s="27" t="s">
        <v>195</v>
      </c>
      <c r="AA278" s="34" t="s">
        <v>42</v>
      </c>
      <c r="AB278" s="35" t="s">
        <v>43</v>
      </c>
      <c r="AC278" s="36"/>
      <c r="AD278" s="27"/>
      <c r="AE278" s="27"/>
      <c r="AF278" s="27"/>
      <c r="AG278" s="36"/>
      <c r="AH278" s="27"/>
      <c r="AI278" s="27"/>
      <c r="AJ278" s="27"/>
      <c r="AK278" s="36"/>
      <c r="AL278" s="36"/>
      <c r="AM278" s="36"/>
      <c r="AN278" s="36"/>
      <c r="AO278" s="36"/>
    </row>
    <row r="279" spans="1:41" s="1" customFormat="1" ht="45" customHeight="1" x14ac:dyDescent="0.2">
      <c r="A279" s="26">
        <v>38</v>
      </c>
      <c r="B279" s="26"/>
      <c r="C279" s="27" t="s">
        <v>818</v>
      </c>
      <c r="D279" s="27" t="s">
        <v>837</v>
      </c>
      <c r="E279" s="26" t="s">
        <v>838</v>
      </c>
      <c r="F279" s="26" t="e">
        <f t="shared" si="46"/>
        <v>#VALUE!</v>
      </c>
      <c r="G279" s="28">
        <v>0.75</v>
      </c>
      <c r="H279" s="29" t="e">
        <f t="shared" si="39"/>
        <v>#VALUE!</v>
      </c>
      <c r="I279" s="29" t="e">
        <f t="shared" si="40"/>
        <v>#VALUE!</v>
      </c>
      <c r="J279" s="26" t="s">
        <v>18</v>
      </c>
      <c r="K279" s="30">
        <v>60000</v>
      </c>
      <c r="L279" s="30">
        <f t="shared" si="41"/>
        <v>45000</v>
      </c>
      <c r="M279" s="27"/>
      <c r="N279" s="26" t="s">
        <v>38</v>
      </c>
      <c r="O279" s="31" t="s">
        <v>839</v>
      </c>
      <c r="P279" s="32">
        <v>36495</v>
      </c>
      <c r="Q279" s="31" t="s">
        <v>40</v>
      </c>
      <c r="R279" s="32"/>
      <c r="S279" s="32">
        <v>40969</v>
      </c>
      <c r="T279" s="32">
        <v>35156</v>
      </c>
      <c r="U279" s="32">
        <v>35951</v>
      </c>
      <c r="V279" s="27"/>
      <c r="W279" s="27"/>
      <c r="X279" s="33"/>
      <c r="Y279" s="33"/>
      <c r="Z279" s="27" t="s">
        <v>195</v>
      </c>
      <c r="AA279" s="34" t="s">
        <v>42</v>
      </c>
      <c r="AB279" s="35" t="s">
        <v>43</v>
      </c>
      <c r="AC279" s="36"/>
      <c r="AD279" s="27"/>
      <c r="AE279" s="27"/>
      <c r="AF279" s="27"/>
      <c r="AG279" s="36"/>
      <c r="AH279" s="27"/>
      <c r="AI279" s="27"/>
      <c r="AJ279" s="27"/>
      <c r="AK279" s="36"/>
      <c r="AL279" s="36"/>
      <c r="AM279" s="36"/>
      <c r="AN279" s="36"/>
      <c r="AO279" s="36"/>
    </row>
    <row r="280" spans="1:41" s="1" customFormat="1" ht="45" customHeight="1" x14ac:dyDescent="0.2">
      <c r="A280" s="26">
        <v>39</v>
      </c>
      <c r="B280" s="26"/>
      <c r="C280" s="27" t="s">
        <v>818</v>
      </c>
      <c r="D280" s="27" t="s">
        <v>840</v>
      </c>
      <c r="E280" s="26" t="s">
        <v>841</v>
      </c>
      <c r="F280" s="26" t="e">
        <f t="shared" si="46"/>
        <v>#VALUE!</v>
      </c>
      <c r="G280" s="37">
        <v>0.625</v>
      </c>
      <c r="H280" s="29" t="e">
        <f t="shared" si="39"/>
        <v>#VALUE!</v>
      </c>
      <c r="I280" s="29" t="e">
        <f t="shared" si="40"/>
        <v>#VALUE!</v>
      </c>
      <c r="J280" s="26"/>
      <c r="K280" s="30">
        <v>34575.78</v>
      </c>
      <c r="L280" s="30">
        <f t="shared" si="41"/>
        <v>21609.862499999999</v>
      </c>
      <c r="M280" s="27"/>
      <c r="N280" s="26" t="s">
        <v>38</v>
      </c>
      <c r="O280" s="31" t="s">
        <v>842</v>
      </c>
      <c r="P280" s="32">
        <v>40026</v>
      </c>
      <c r="Q280" s="31" t="s">
        <v>40</v>
      </c>
      <c r="R280" s="32"/>
      <c r="S280" s="32">
        <v>43888</v>
      </c>
      <c r="T280" s="32">
        <v>37683</v>
      </c>
      <c r="U280" s="32">
        <v>40026</v>
      </c>
      <c r="V280" s="27"/>
      <c r="W280" s="27"/>
      <c r="X280" s="33"/>
      <c r="Y280" s="33"/>
      <c r="Z280" s="27" t="s">
        <v>195</v>
      </c>
      <c r="AA280" s="34" t="s">
        <v>42</v>
      </c>
      <c r="AB280" s="35" t="s">
        <v>43</v>
      </c>
      <c r="AC280" s="36"/>
      <c r="AD280" s="27"/>
      <c r="AE280" s="27"/>
      <c r="AF280" s="27"/>
      <c r="AG280" s="36"/>
      <c r="AH280" s="27"/>
      <c r="AI280" s="27"/>
      <c r="AJ280" s="27"/>
      <c r="AK280" s="36"/>
      <c r="AL280" s="36"/>
      <c r="AM280" s="36"/>
      <c r="AN280" s="36"/>
      <c r="AO280" s="36"/>
    </row>
    <row r="281" spans="1:41" s="1" customFormat="1" ht="45" customHeight="1" x14ac:dyDescent="0.2">
      <c r="A281" s="26">
        <v>40</v>
      </c>
      <c r="B281" s="26"/>
      <c r="C281" s="27" t="s">
        <v>818</v>
      </c>
      <c r="D281" s="27" t="s">
        <v>843</v>
      </c>
      <c r="E281" s="26" t="s">
        <v>844</v>
      </c>
      <c r="F281" s="26" t="e">
        <f t="shared" si="46"/>
        <v>#VALUE!</v>
      </c>
      <c r="G281" s="37">
        <v>0.67500000000000004</v>
      </c>
      <c r="H281" s="29" t="e">
        <f t="shared" si="39"/>
        <v>#VALUE!</v>
      </c>
      <c r="I281" s="29" t="e">
        <f t="shared" si="40"/>
        <v>#VALUE!</v>
      </c>
      <c r="J281" s="26"/>
      <c r="K281" s="30">
        <f t="shared" ref="K281" si="47">34575.78+8000</f>
        <v>42575.78</v>
      </c>
      <c r="L281" s="30">
        <f t="shared" si="41"/>
        <v>28738.6515</v>
      </c>
      <c r="M281" s="27"/>
      <c r="N281" s="26" t="s">
        <v>38</v>
      </c>
      <c r="O281" s="31" t="s">
        <v>845</v>
      </c>
      <c r="P281" s="32">
        <v>36923</v>
      </c>
      <c r="Q281" s="31" t="s">
        <v>40</v>
      </c>
      <c r="R281" s="32"/>
      <c r="S281" s="32">
        <v>43888</v>
      </c>
      <c r="T281" s="32"/>
      <c r="U281" s="32"/>
      <c r="V281" s="27"/>
      <c r="W281" s="27"/>
      <c r="X281" s="33"/>
      <c r="Y281" s="33"/>
      <c r="Z281" s="27" t="s">
        <v>195</v>
      </c>
      <c r="AA281" s="34" t="s">
        <v>42</v>
      </c>
      <c r="AB281" s="35" t="s">
        <v>43</v>
      </c>
      <c r="AC281" s="36"/>
      <c r="AD281" s="27"/>
      <c r="AE281" s="27"/>
      <c r="AF281" s="27"/>
      <c r="AG281" s="36"/>
      <c r="AH281" s="27"/>
      <c r="AI281" s="27"/>
      <c r="AJ281" s="27"/>
      <c r="AK281" s="36"/>
      <c r="AL281" s="36"/>
      <c r="AM281" s="36"/>
      <c r="AN281" s="36"/>
      <c r="AO281" s="36"/>
    </row>
    <row r="282" spans="1:41" s="1" customFormat="1" ht="45" customHeight="1" x14ac:dyDescent="0.2">
      <c r="A282" s="26">
        <v>41</v>
      </c>
      <c r="B282" s="26"/>
      <c r="C282" s="27" t="s">
        <v>818</v>
      </c>
      <c r="D282" s="27" t="s">
        <v>846</v>
      </c>
      <c r="E282" s="26" t="s">
        <v>847</v>
      </c>
      <c r="F282" s="26" t="e">
        <f t="shared" si="46"/>
        <v>#VALUE!</v>
      </c>
      <c r="G282" s="37">
        <v>0.72499999999999998</v>
      </c>
      <c r="H282" s="29" t="e">
        <f t="shared" si="39"/>
        <v>#VALUE!</v>
      </c>
      <c r="I282" s="29" t="e">
        <f t="shared" si="40"/>
        <v>#VALUE!</v>
      </c>
      <c r="J282" s="26"/>
      <c r="K282" s="30">
        <f>35615.52</f>
        <v>35615.519999999997</v>
      </c>
      <c r="L282" s="30">
        <f t="shared" si="41"/>
        <v>25821.251999999997</v>
      </c>
      <c r="M282" s="27"/>
      <c r="N282" s="26" t="s">
        <v>38</v>
      </c>
      <c r="O282" s="31" t="s">
        <v>848</v>
      </c>
      <c r="P282" s="32">
        <v>36220</v>
      </c>
      <c r="Q282" s="31" t="s">
        <v>40</v>
      </c>
      <c r="R282" s="32"/>
      <c r="S282" s="32">
        <v>42427</v>
      </c>
      <c r="T282" s="32"/>
      <c r="U282" s="32"/>
      <c r="V282" s="27"/>
      <c r="W282" s="27"/>
      <c r="X282" s="33"/>
      <c r="Y282" s="33"/>
      <c r="Z282" s="27" t="s">
        <v>195</v>
      </c>
      <c r="AA282" s="34" t="s">
        <v>42</v>
      </c>
      <c r="AB282" s="35" t="s">
        <v>43</v>
      </c>
      <c r="AC282" s="36"/>
      <c r="AD282" s="27"/>
      <c r="AE282" s="27"/>
      <c r="AF282" s="27"/>
      <c r="AG282" s="36"/>
      <c r="AH282" s="27"/>
      <c r="AI282" s="27"/>
      <c r="AJ282" s="27"/>
      <c r="AK282" s="36"/>
      <c r="AL282" s="36"/>
      <c r="AM282" s="36"/>
      <c r="AN282" s="36"/>
      <c r="AO282" s="36"/>
    </row>
    <row r="283" spans="1:41" s="1" customFormat="1" ht="45" customHeight="1" x14ac:dyDescent="0.2">
      <c r="A283" s="26">
        <v>42</v>
      </c>
      <c r="B283" s="26"/>
      <c r="C283" s="27" t="s">
        <v>818</v>
      </c>
      <c r="D283" s="27" t="s">
        <v>849</v>
      </c>
      <c r="E283" s="26" t="s">
        <v>850</v>
      </c>
      <c r="F283" s="26" t="e">
        <f t="shared" si="46"/>
        <v>#VALUE!</v>
      </c>
      <c r="G283" s="28">
        <v>0.7</v>
      </c>
      <c r="H283" s="29" t="e">
        <f t="shared" si="39"/>
        <v>#VALUE!</v>
      </c>
      <c r="I283" s="29" t="e">
        <f t="shared" si="40"/>
        <v>#VALUE!</v>
      </c>
      <c r="J283" s="26"/>
      <c r="K283" s="30">
        <v>70000</v>
      </c>
      <c r="L283" s="30">
        <f t="shared" si="41"/>
        <v>49000</v>
      </c>
      <c r="M283" s="27"/>
      <c r="N283" s="26" t="s">
        <v>38</v>
      </c>
      <c r="O283" s="31" t="s">
        <v>851</v>
      </c>
      <c r="P283" s="32">
        <v>38291</v>
      </c>
      <c r="Q283" s="31" t="s">
        <v>40</v>
      </c>
      <c r="R283" s="32"/>
      <c r="S283" s="32">
        <v>44984</v>
      </c>
      <c r="T283" s="32">
        <v>36617</v>
      </c>
      <c r="U283" s="32">
        <v>38309</v>
      </c>
      <c r="V283" s="27"/>
      <c r="W283" s="27"/>
      <c r="X283" s="33"/>
      <c r="Y283" s="33"/>
      <c r="Z283" s="27" t="s">
        <v>195</v>
      </c>
      <c r="AA283" s="34" t="s">
        <v>42</v>
      </c>
      <c r="AB283" s="35" t="s">
        <v>43</v>
      </c>
      <c r="AC283" s="36"/>
      <c r="AD283" s="27"/>
      <c r="AE283" s="27"/>
      <c r="AF283" s="27"/>
      <c r="AG283" s="36"/>
      <c r="AH283" s="27"/>
      <c r="AI283" s="27"/>
      <c r="AJ283" s="27"/>
      <c r="AK283" s="36"/>
      <c r="AL283" s="36"/>
      <c r="AM283" s="36"/>
      <c r="AN283" s="36"/>
      <c r="AO283" s="36"/>
    </row>
    <row r="284" spans="1:41" s="1" customFormat="1" ht="45" customHeight="1" x14ac:dyDescent="0.2">
      <c r="A284" s="26">
        <v>43</v>
      </c>
      <c r="B284" s="26"/>
      <c r="C284" s="27" t="s">
        <v>818</v>
      </c>
      <c r="D284" s="27" t="s">
        <v>852</v>
      </c>
      <c r="E284" s="26" t="s">
        <v>853</v>
      </c>
      <c r="F284" s="26" t="e">
        <f t="shared" si="46"/>
        <v>#VALUE!</v>
      </c>
      <c r="G284" s="28">
        <v>0.8</v>
      </c>
      <c r="H284" s="29" t="e">
        <f t="shared" si="39"/>
        <v>#VALUE!</v>
      </c>
      <c r="I284" s="29" t="e">
        <f t="shared" si="40"/>
        <v>#VALUE!</v>
      </c>
      <c r="J284" s="26"/>
      <c r="K284" s="30">
        <v>34575.78</v>
      </c>
      <c r="L284" s="30">
        <f t="shared" si="41"/>
        <v>27660.624</v>
      </c>
      <c r="M284" s="27"/>
      <c r="N284" s="26" t="s">
        <v>38</v>
      </c>
      <c r="O284" s="31" t="s">
        <v>854</v>
      </c>
      <c r="P284" s="32">
        <v>35657</v>
      </c>
      <c r="Q284" s="31" t="s">
        <v>40</v>
      </c>
      <c r="R284" s="32"/>
      <c r="S284" s="32">
        <v>43888</v>
      </c>
      <c r="T284" s="32">
        <v>34001</v>
      </c>
      <c r="U284" s="32">
        <v>34503</v>
      </c>
      <c r="V284" s="27"/>
      <c r="W284" s="27"/>
      <c r="X284" s="33"/>
      <c r="Y284" s="33"/>
      <c r="Z284" s="27" t="s">
        <v>195</v>
      </c>
      <c r="AA284" s="34" t="s">
        <v>42</v>
      </c>
      <c r="AB284" s="35" t="s">
        <v>43</v>
      </c>
      <c r="AC284" s="36"/>
      <c r="AD284" s="27"/>
      <c r="AE284" s="27">
        <v>1</v>
      </c>
      <c r="AF284" s="27"/>
      <c r="AG284" s="36"/>
      <c r="AH284" s="27"/>
      <c r="AI284" s="27"/>
      <c r="AJ284" s="27">
        <v>30</v>
      </c>
      <c r="AK284" s="36"/>
      <c r="AL284" s="36"/>
      <c r="AM284" s="36"/>
      <c r="AN284" s="36"/>
      <c r="AO284" s="36"/>
    </row>
    <row r="285" spans="1:41" s="1" customFormat="1" ht="45" customHeight="1" x14ac:dyDescent="0.2">
      <c r="A285" s="26">
        <v>44</v>
      </c>
      <c r="B285" s="26"/>
      <c r="C285" s="27" t="s">
        <v>818</v>
      </c>
      <c r="D285" s="27" t="s">
        <v>855</v>
      </c>
      <c r="E285" s="26" t="s">
        <v>856</v>
      </c>
      <c r="F285" s="26" t="e">
        <f t="shared" si="46"/>
        <v>#VALUE!</v>
      </c>
      <c r="G285" s="37">
        <v>0.72499999999999998</v>
      </c>
      <c r="H285" s="29" t="e">
        <f t="shared" si="39"/>
        <v>#VALUE!</v>
      </c>
      <c r="I285" s="29" t="e">
        <f t="shared" si="40"/>
        <v>#VALUE!</v>
      </c>
      <c r="J285" s="26"/>
      <c r="K285" s="30">
        <f>35615.52</f>
        <v>35615.519999999997</v>
      </c>
      <c r="L285" s="30">
        <f t="shared" si="41"/>
        <v>25821.251999999997</v>
      </c>
      <c r="M285" s="27"/>
      <c r="N285" s="26" t="s">
        <v>38</v>
      </c>
      <c r="O285" s="31" t="s">
        <v>857</v>
      </c>
      <c r="P285" s="32">
        <v>36100</v>
      </c>
      <c r="Q285" s="31" t="s">
        <v>40</v>
      </c>
      <c r="R285" s="32"/>
      <c r="S285" s="32">
        <v>43523</v>
      </c>
      <c r="T285" s="32"/>
      <c r="U285" s="32"/>
      <c r="V285" s="27"/>
      <c r="W285" s="27"/>
      <c r="X285" s="33"/>
      <c r="Y285" s="33"/>
      <c r="Z285" s="27" t="s">
        <v>418</v>
      </c>
      <c r="AA285" s="34" t="s">
        <v>42</v>
      </c>
      <c r="AB285" s="35" t="s">
        <v>43</v>
      </c>
      <c r="AC285" s="36"/>
      <c r="AD285" s="27"/>
      <c r="AE285" s="27"/>
      <c r="AF285" s="27"/>
      <c r="AG285" s="36"/>
      <c r="AH285" s="27"/>
      <c r="AI285" s="27"/>
      <c r="AJ285" s="27"/>
      <c r="AK285" s="36"/>
      <c r="AL285" s="36"/>
      <c r="AM285" s="36"/>
      <c r="AN285" s="36"/>
      <c r="AO285" s="36"/>
    </row>
    <row r="286" spans="1:41" s="1" customFormat="1" ht="45" customHeight="1" x14ac:dyDescent="0.2">
      <c r="A286" s="26">
        <v>45</v>
      </c>
      <c r="B286" s="26"/>
      <c r="C286" s="27" t="s">
        <v>818</v>
      </c>
      <c r="D286" s="27" t="s">
        <v>858</v>
      </c>
      <c r="E286" s="26" t="s">
        <v>859</v>
      </c>
      <c r="F286" s="26" t="e">
        <f t="shared" si="46"/>
        <v>#VALUE!</v>
      </c>
      <c r="G286" s="28">
        <v>0.94</v>
      </c>
      <c r="H286" s="29" t="e">
        <f t="shared" si="39"/>
        <v>#VALUE!</v>
      </c>
      <c r="I286" s="29" t="e">
        <f t="shared" si="40"/>
        <v>#VALUE!</v>
      </c>
      <c r="J286" s="26"/>
      <c r="K286" s="30">
        <f>35615.53</f>
        <v>35615.53</v>
      </c>
      <c r="L286" s="30">
        <f t="shared" si="41"/>
        <v>33478.5982</v>
      </c>
      <c r="M286" s="27"/>
      <c r="N286" s="26" t="s">
        <v>38</v>
      </c>
      <c r="O286" s="31" t="s">
        <v>860</v>
      </c>
      <c r="P286" s="32">
        <v>33270</v>
      </c>
      <c r="Q286" s="31" t="s">
        <v>40</v>
      </c>
      <c r="R286" s="32"/>
      <c r="S286" s="32">
        <v>42062</v>
      </c>
      <c r="T286" s="32"/>
      <c r="U286" s="32"/>
      <c r="V286" s="27"/>
      <c r="W286" s="27"/>
      <c r="X286" s="33" t="s">
        <v>455</v>
      </c>
      <c r="Y286" s="33"/>
      <c r="Z286" s="27" t="s">
        <v>195</v>
      </c>
      <c r="AA286" s="34" t="s">
        <v>42</v>
      </c>
      <c r="AB286" s="35" t="s">
        <v>43</v>
      </c>
      <c r="AC286" s="36"/>
      <c r="AD286" s="27"/>
      <c r="AE286" s="27"/>
      <c r="AF286" s="27"/>
      <c r="AG286" s="36"/>
      <c r="AH286" s="27"/>
      <c r="AI286" s="27"/>
      <c r="AJ286" s="27"/>
      <c r="AK286" s="36"/>
      <c r="AL286" s="36"/>
      <c r="AM286" s="36"/>
      <c r="AN286" s="36"/>
      <c r="AO286" s="36"/>
    </row>
    <row r="287" spans="1:41" s="1" customFormat="1" ht="45" customHeight="1" x14ac:dyDescent="0.2">
      <c r="A287" s="26">
        <v>46</v>
      </c>
      <c r="B287" s="26"/>
      <c r="C287" s="27" t="s">
        <v>818</v>
      </c>
      <c r="D287" s="27" t="s">
        <v>861</v>
      </c>
      <c r="E287" s="26" t="s">
        <v>862</v>
      </c>
      <c r="F287" s="26" t="e">
        <f t="shared" si="46"/>
        <v>#VALUE!</v>
      </c>
      <c r="G287" s="28">
        <v>0.65</v>
      </c>
      <c r="H287" s="29" t="e">
        <f t="shared" si="39"/>
        <v>#VALUE!</v>
      </c>
      <c r="I287" s="29" t="e">
        <f t="shared" si="40"/>
        <v>#VALUE!</v>
      </c>
      <c r="J287" s="26"/>
      <c r="K287" s="30">
        <f>35615.53</f>
        <v>35615.53</v>
      </c>
      <c r="L287" s="30">
        <f t="shared" si="41"/>
        <v>23150.094499999999</v>
      </c>
      <c r="M287" s="27"/>
      <c r="N287" s="26" t="s">
        <v>38</v>
      </c>
      <c r="O287" s="31" t="s">
        <v>863</v>
      </c>
      <c r="P287" s="32">
        <v>37712</v>
      </c>
      <c r="Q287" s="31" t="s">
        <v>40</v>
      </c>
      <c r="R287" s="32"/>
      <c r="S287" s="32">
        <v>42427</v>
      </c>
      <c r="T287" s="32">
        <v>37314</v>
      </c>
      <c r="U287" s="32">
        <v>37711</v>
      </c>
      <c r="V287" s="27"/>
      <c r="W287" s="27"/>
      <c r="X287" s="33"/>
      <c r="Y287" s="33"/>
      <c r="Z287" s="27" t="s">
        <v>106</v>
      </c>
      <c r="AA287" s="34" t="s">
        <v>42</v>
      </c>
      <c r="AB287" s="35" t="s">
        <v>43</v>
      </c>
      <c r="AC287" s="36"/>
      <c r="AD287" s="27">
        <v>1</v>
      </c>
      <c r="AE287" s="27"/>
      <c r="AF287" s="27"/>
      <c r="AG287" s="36"/>
      <c r="AH287" s="27"/>
      <c r="AI287" s="27">
        <v>12</v>
      </c>
      <c r="AJ287" s="27"/>
      <c r="AK287" s="36"/>
      <c r="AL287" s="36"/>
      <c r="AM287" s="36"/>
      <c r="AN287" s="36"/>
      <c r="AO287" s="36"/>
    </row>
    <row r="288" spans="1:41" s="1" customFormat="1" ht="45" customHeight="1" x14ac:dyDescent="0.2">
      <c r="A288" s="26">
        <v>47</v>
      </c>
      <c r="B288" s="26"/>
      <c r="C288" s="27" t="s">
        <v>818</v>
      </c>
      <c r="D288" s="27" t="s">
        <v>864</v>
      </c>
      <c r="E288" s="26" t="s">
        <v>865</v>
      </c>
      <c r="F288" s="26" t="e">
        <f t="shared" si="46"/>
        <v>#VALUE!</v>
      </c>
      <c r="G288" s="28">
        <v>0.625</v>
      </c>
      <c r="H288" s="29" t="e">
        <f t="shared" si="39"/>
        <v>#VALUE!</v>
      </c>
      <c r="I288" s="29" t="e">
        <f t="shared" si="40"/>
        <v>#VALUE!</v>
      </c>
      <c r="J288" s="26"/>
      <c r="K288" s="30">
        <f>35615.53</f>
        <v>35615.53</v>
      </c>
      <c r="L288" s="30">
        <f t="shared" si="41"/>
        <v>22259.706249999999</v>
      </c>
      <c r="M288" s="27"/>
      <c r="N288" s="26" t="s">
        <v>38</v>
      </c>
      <c r="O288" s="31" t="s">
        <v>866</v>
      </c>
      <c r="P288" s="32">
        <v>37712</v>
      </c>
      <c r="Q288" s="31" t="s">
        <v>40</v>
      </c>
      <c r="R288" s="32"/>
      <c r="S288" s="32">
        <v>43160</v>
      </c>
      <c r="T288" s="32"/>
      <c r="U288" s="32"/>
      <c r="V288" s="27"/>
      <c r="W288" s="27"/>
      <c r="X288" s="33"/>
      <c r="Y288" s="33"/>
      <c r="Z288" s="39" t="s">
        <v>195</v>
      </c>
      <c r="AA288" s="34" t="s">
        <v>42</v>
      </c>
      <c r="AB288" s="35" t="s">
        <v>43</v>
      </c>
      <c r="AC288" s="36"/>
      <c r="AD288" s="27"/>
      <c r="AE288" s="27"/>
      <c r="AF288" s="27"/>
      <c r="AG288" s="36"/>
      <c r="AH288" s="27"/>
      <c r="AI288" s="27"/>
      <c r="AJ288" s="27"/>
      <c r="AK288" s="36"/>
      <c r="AL288" s="36"/>
      <c r="AM288" s="36"/>
      <c r="AN288" s="36"/>
      <c r="AO288" s="36"/>
    </row>
    <row r="289" spans="1:41" s="1" customFormat="1" ht="45" customHeight="1" x14ac:dyDescent="0.2">
      <c r="A289" s="26">
        <v>48</v>
      </c>
      <c r="B289" s="26"/>
      <c r="C289" s="27" t="s">
        <v>818</v>
      </c>
      <c r="D289" s="27" t="s">
        <v>867</v>
      </c>
      <c r="E289" s="26" t="s">
        <v>868</v>
      </c>
      <c r="F289" s="26" t="e">
        <f t="shared" si="46"/>
        <v>#VALUE!</v>
      </c>
      <c r="G289" s="28">
        <v>0.88</v>
      </c>
      <c r="H289" s="29" t="e">
        <f t="shared" si="39"/>
        <v>#VALUE!</v>
      </c>
      <c r="I289" s="29" t="e">
        <f t="shared" si="40"/>
        <v>#VALUE!</v>
      </c>
      <c r="J289" s="26"/>
      <c r="K289" s="30">
        <v>34575.78</v>
      </c>
      <c r="L289" s="30">
        <f t="shared" si="41"/>
        <v>30426.686399999999</v>
      </c>
      <c r="M289" s="27"/>
      <c r="N289" s="26" t="s">
        <v>38</v>
      </c>
      <c r="O289" s="31" t="s">
        <v>869</v>
      </c>
      <c r="P289" s="32">
        <v>34027</v>
      </c>
      <c r="Q289" s="31" t="s">
        <v>40</v>
      </c>
      <c r="R289" s="32"/>
      <c r="S289" s="32">
        <v>44984</v>
      </c>
      <c r="T289" s="32"/>
      <c r="U289" s="32"/>
      <c r="V289" s="27"/>
      <c r="W289" s="27"/>
      <c r="X289" s="33"/>
      <c r="Y289" s="33"/>
      <c r="Z289" s="27" t="s">
        <v>195</v>
      </c>
      <c r="AA289" s="34" t="s">
        <v>42</v>
      </c>
      <c r="AB289" s="35" t="s">
        <v>43</v>
      </c>
      <c r="AC289" s="36"/>
      <c r="AD289" s="27"/>
      <c r="AE289" s="27"/>
      <c r="AF289" s="27"/>
      <c r="AG289" s="36"/>
      <c r="AH289" s="27"/>
      <c r="AI289" s="27"/>
      <c r="AJ289" s="27"/>
      <c r="AK289" s="36"/>
      <c r="AL289" s="36"/>
      <c r="AM289" s="36"/>
      <c r="AN289" s="36"/>
      <c r="AO289" s="36"/>
    </row>
    <row r="290" spans="1:41" s="1" customFormat="1" ht="45" customHeight="1" x14ac:dyDescent="0.2">
      <c r="A290" s="26">
        <v>49</v>
      </c>
      <c r="B290" s="26"/>
      <c r="C290" s="27" t="s">
        <v>270</v>
      </c>
      <c r="D290" s="27" t="s">
        <v>870</v>
      </c>
      <c r="E290" s="26" t="s">
        <v>871</v>
      </c>
      <c r="F290" s="26" t="e">
        <f>DATEDIF(P290,Q290,"y") + DATEDIF(T290,U290,"y") + DATEDIF(V290,W290,"y") + SUM(AD290) &amp; " años " &amp; DATEDIF(P290,Q290,"ym") + DATEDIF(T290,U290,"ym") + DATEDIF(V290,W290,"ym") + SUM(AE290) - SUM(AI290) &amp; " meses " &amp; DATEDIF(P290,Q290,"md") + DATEDIF(T290,U290,"md") + DATEDIF(V290,W290,"md") - SUM(AJ290) &amp; " días"</f>
        <v>#VALUE!</v>
      </c>
      <c r="G290" s="28">
        <v>0.88</v>
      </c>
      <c r="H290" s="29" t="e">
        <f t="shared" si="39"/>
        <v>#VALUE!</v>
      </c>
      <c r="I290" s="29" t="e">
        <f t="shared" si="40"/>
        <v>#VALUE!</v>
      </c>
      <c r="J290" s="26"/>
      <c r="K290" s="30">
        <f>34575.77</f>
        <v>34575.769999999997</v>
      </c>
      <c r="L290" s="30">
        <f t="shared" si="41"/>
        <v>30426.677599999999</v>
      </c>
      <c r="M290" s="27"/>
      <c r="N290" s="26" t="s">
        <v>38</v>
      </c>
      <c r="O290" s="31" t="s">
        <v>872</v>
      </c>
      <c r="P290" s="32">
        <v>34027</v>
      </c>
      <c r="Q290" s="31" t="s">
        <v>40</v>
      </c>
      <c r="R290" s="32"/>
      <c r="S290" s="32">
        <v>42062</v>
      </c>
      <c r="T290" s="32"/>
      <c r="U290" s="32"/>
      <c r="V290" s="27"/>
      <c r="W290" s="27"/>
      <c r="X290" s="33"/>
      <c r="Y290" s="33"/>
      <c r="Z290" s="27" t="s">
        <v>106</v>
      </c>
      <c r="AA290" s="34" t="s">
        <v>42</v>
      </c>
      <c r="AB290" s="35" t="s">
        <v>43</v>
      </c>
      <c r="AC290" s="36"/>
      <c r="AD290" s="27"/>
      <c r="AE290" s="27"/>
      <c r="AF290" s="27"/>
      <c r="AG290" s="36"/>
      <c r="AH290" s="27"/>
      <c r="AI290" s="27"/>
      <c r="AJ290" s="27"/>
      <c r="AK290" s="36"/>
      <c r="AL290" s="36"/>
      <c r="AM290" s="36"/>
      <c r="AN290" s="36"/>
      <c r="AO290" s="36"/>
    </row>
    <row r="291" spans="1:41" s="1" customFormat="1" ht="45" customHeight="1" x14ac:dyDescent="0.2">
      <c r="A291" s="26">
        <v>50</v>
      </c>
      <c r="B291" s="26"/>
      <c r="C291" s="27" t="s">
        <v>270</v>
      </c>
      <c r="D291" s="27" t="s">
        <v>873</v>
      </c>
      <c r="E291" s="26" t="s">
        <v>874</v>
      </c>
      <c r="F291" s="26" t="e">
        <f>DATEDIF(P291,Q291,"y") + DATEDIF(T291,U291,"y") + DATEDIF(V291,W291,"y") + SUM(AD291) &amp; " años " &amp; DATEDIF(P291,Q291,"ym") + DATEDIF(T291,U291,"ym") + DATEDIF(V291,W291,"ym") + SUM(AE291) - SUM(AI291) &amp; " meses " &amp; DATEDIF(P291,Q291,"md") + DATEDIF(T291,U291,"md") + DATEDIF(V291,W291,"md") - SUM(AJ291) &amp; " días"</f>
        <v>#VALUE!</v>
      </c>
      <c r="G291" s="28">
        <v>0.88</v>
      </c>
      <c r="H291" s="29" t="e">
        <f t="shared" si="39"/>
        <v>#VALUE!</v>
      </c>
      <c r="I291" s="29" t="e">
        <f t="shared" si="40"/>
        <v>#VALUE!</v>
      </c>
      <c r="J291" s="26" t="s">
        <v>18</v>
      </c>
      <c r="K291" s="30">
        <f>34575.77</f>
        <v>34575.769999999997</v>
      </c>
      <c r="L291" s="30">
        <f t="shared" si="41"/>
        <v>30426.677599999999</v>
      </c>
      <c r="M291" s="27"/>
      <c r="N291" s="26" t="s">
        <v>38</v>
      </c>
      <c r="O291" s="31" t="s">
        <v>875</v>
      </c>
      <c r="P291" s="32">
        <v>34001</v>
      </c>
      <c r="Q291" s="31" t="s">
        <v>40</v>
      </c>
      <c r="R291" s="32"/>
      <c r="S291" s="32">
        <v>40969</v>
      </c>
      <c r="T291" s="32"/>
      <c r="U291" s="32"/>
      <c r="V291" s="27"/>
      <c r="W291" s="27"/>
      <c r="X291" s="33"/>
      <c r="Y291" s="33"/>
      <c r="Z291" s="27" t="s">
        <v>106</v>
      </c>
      <c r="AA291" s="34" t="s">
        <v>42</v>
      </c>
      <c r="AB291" s="35" t="s">
        <v>43</v>
      </c>
      <c r="AC291" s="36"/>
      <c r="AD291" s="27"/>
      <c r="AE291" s="27"/>
      <c r="AF291" s="27"/>
      <c r="AG291" s="36"/>
      <c r="AH291" s="27"/>
      <c r="AI291" s="27"/>
      <c r="AJ291" s="27"/>
      <c r="AK291" s="36"/>
      <c r="AL291" s="36"/>
      <c r="AM291" s="36"/>
      <c r="AN291" s="36"/>
      <c r="AO291" s="36"/>
    </row>
    <row r="292" spans="1:41" s="1" customFormat="1" ht="45" customHeight="1" x14ac:dyDescent="0.2">
      <c r="A292" s="26">
        <v>51</v>
      </c>
      <c r="B292" s="26"/>
      <c r="C292" s="27" t="s">
        <v>270</v>
      </c>
      <c r="D292" s="27" t="s">
        <v>876</v>
      </c>
      <c r="E292" s="26" t="s">
        <v>877</v>
      </c>
      <c r="F292" s="26" t="e">
        <f>DATEDIF(P292,Q292,"y") + DATEDIF(T292,U292,"y") + DATEDIF(V292,W292,"y") + SUM(Z292) &amp; " años " &amp; DATEDIF(P292,Q292,"ym") + DATEDIF(T292,U292,"ym") + DATEDIF(V292,W292,"ym") + SUM(AA292) - SUM(AE292) &amp; " meses " &amp; DATEDIF(P292,Q292,"md") + DATEDIF(T292,U292,"md") + DATEDIF(V292,W292,"md") - SUM(AF292) &amp; " días"</f>
        <v>#VALUE!</v>
      </c>
      <c r="G292" s="28">
        <v>0.88</v>
      </c>
      <c r="H292" s="29" t="e">
        <f t="shared" si="39"/>
        <v>#VALUE!</v>
      </c>
      <c r="I292" s="29" t="e">
        <f t="shared" si="40"/>
        <v>#VALUE!</v>
      </c>
      <c r="J292" s="26"/>
      <c r="K292" s="30">
        <f>34575.77</f>
        <v>34575.769999999997</v>
      </c>
      <c r="L292" s="30">
        <f t="shared" si="41"/>
        <v>30426.677599999999</v>
      </c>
      <c r="M292" s="27"/>
      <c r="N292" s="26" t="s">
        <v>38</v>
      </c>
      <c r="O292" s="31" t="s">
        <v>878</v>
      </c>
      <c r="P292" s="32">
        <v>34043</v>
      </c>
      <c r="Q292" s="31" t="s">
        <v>40</v>
      </c>
      <c r="R292" s="32"/>
      <c r="S292" s="32">
        <v>41699</v>
      </c>
      <c r="T292" s="32"/>
      <c r="U292" s="32"/>
      <c r="V292" s="27"/>
      <c r="W292" s="27"/>
      <c r="X292" s="33"/>
      <c r="Y292" s="33"/>
      <c r="Z292" s="27" t="s">
        <v>106</v>
      </c>
      <c r="AA292" s="34" t="s">
        <v>42</v>
      </c>
      <c r="AB292" s="35" t="s">
        <v>43</v>
      </c>
      <c r="AC292" s="36"/>
      <c r="AD292" s="27"/>
      <c r="AE292" s="27"/>
      <c r="AF292" s="27"/>
      <c r="AG292" s="36"/>
      <c r="AH292" s="27"/>
      <c r="AI292" s="27"/>
      <c r="AJ292" s="27"/>
      <c r="AK292" s="36"/>
      <c r="AL292" s="36"/>
      <c r="AM292" s="36"/>
      <c r="AN292" s="36"/>
      <c r="AO292" s="36"/>
    </row>
    <row r="293" spans="1:41" s="1" customFormat="1" ht="45" customHeight="1" x14ac:dyDescent="0.2">
      <c r="A293" s="26">
        <v>52</v>
      </c>
      <c r="B293" s="26"/>
      <c r="C293" s="27" t="s">
        <v>270</v>
      </c>
      <c r="D293" s="27" t="s">
        <v>879</v>
      </c>
      <c r="E293" s="26" t="s">
        <v>880</v>
      </c>
      <c r="F293" s="26" t="e">
        <f>DATEDIF(P293,Q293,"y") + DATEDIF(T293,U293,"y") + DATEDIF(V293,W293,"y") + SUM(Z293) &amp; " años " &amp; DATEDIF(P293,Q293,"ym") + DATEDIF(T293,U293,"ym") + DATEDIF(V293,W293,"ym") + SUM(AA293) - SUM(AE293) &amp; " meses " &amp; DATEDIF(P293,Q293,"md") + DATEDIF(T293,U293,"md") + DATEDIF(V293,W293,"md") - SUM(AF293) &amp; " días"</f>
        <v>#VALUE!</v>
      </c>
      <c r="G293" s="28">
        <v>0.85</v>
      </c>
      <c r="H293" s="29" t="e">
        <f t="shared" si="39"/>
        <v>#VALUE!</v>
      </c>
      <c r="I293" s="29" t="e">
        <f t="shared" si="40"/>
        <v>#VALUE!</v>
      </c>
      <c r="J293" s="26"/>
      <c r="K293" s="30">
        <f>34575.78</f>
        <v>34575.78</v>
      </c>
      <c r="L293" s="30">
        <f t="shared" si="41"/>
        <v>29389.412999999997</v>
      </c>
      <c r="M293" s="27"/>
      <c r="N293" s="26" t="s">
        <v>38</v>
      </c>
      <c r="O293" s="31" t="s">
        <v>881</v>
      </c>
      <c r="P293" s="32">
        <v>34335</v>
      </c>
      <c r="Q293" s="31" t="s">
        <v>40</v>
      </c>
      <c r="R293" s="32"/>
      <c r="S293" s="32">
        <v>43160</v>
      </c>
      <c r="T293" s="32"/>
      <c r="U293" s="32"/>
      <c r="V293" s="27"/>
      <c r="W293" s="27"/>
      <c r="X293" s="33" t="s">
        <v>455</v>
      </c>
      <c r="Y293" s="33" t="s">
        <v>195</v>
      </c>
      <c r="Z293" s="27" t="s">
        <v>195</v>
      </c>
      <c r="AA293" s="34" t="s">
        <v>42</v>
      </c>
      <c r="AB293" s="35" t="s">
        <v>43</v>
      </c>
      <c r="AC293" s="36"/>
      <c r="AD293" s="27"/>
      <c r="AE293" s="27"/>
      <c r="AF293" s="27"/>
      <c r="AG293" s="36"/>
      <c r="AH293" s="27"/>
      <c r="AI293" s="27"/>
      <c r="AJ293" s="27"/>
      <c r="AK293" s="36"/>
      <c r="AL293" s="36"/>
      <c r="AM293" s="36"/>
      <c r="AN293" s="36"/>
      <c r="AO293" s="36"/>
    </row>
    <row r="294" spans="1:41" s="1" customFormat="1" ht="45" customHeight="1" x14ac:dyDescent="0.2">
      <c r="A294" s="26">
        <v>53</v>
      </c>
      <c r="B294" s="26"/>
      <c r="C294" s="27" t="s">
        <v>270</v>
      </c>
      <c r="D294" s="27" t="s">
        <v>882</v>
      </c>
      <c r="E294" s="26" t="s">
        <v>883</v>
      </c>
      <c r="F294" s="26" t="e">
        <f>DATEDIF(P294,Q294,"y") + DATEDIF(T294,U294,"y") + DATEDIF(V294,W294,"y") + SUM(Z294) &amp; " años " &amp; DATEDIF(P294,Q294,"ym") + DATEDIF(T294,U294,"ym") + DATEDIF(V294,W294,"ym") + SUM(AA294) - SUM(AE294) &amp; " meses " &amp; DATEDIF(P294,Q294,"md") + DATEDIF(T294,U294,"md") + DATEDIF(V294,W294,"md") - SUM(AF294) &amp; " días"</f>
        <v>#VALUE!</v>
      </c>
      <c r="G294" s="28">
        <v>0.88</v>
      </c>
      <c r="H294" s="29" t="e">
        <f t="shared" si="39"/>
        <v>#VALUE!</v>
      </c>
      <c r="I294" s="29" t="e">
        <f t="shared" si="40"/>
        <v>#VALUE!</v>
      </c>
      <c r="J294" s="26"/>
      <c r="K294" s="30">
        <f>34575.77</f>
        <v>34575.769999999997</v>
      </c>
      <c r="L294" s="30">
        <f t="shared" si="41"/>
        <v>30426.677599999999</v>
      </c>
      <c r="M294" s="27"/>
      <c r="N294" s="26" t="s">
        <v>38</v>
      </c>
      <c r="O294" s="31" t="s">
        <v>884</v>
      </c>
      <c r="P294" s="32">
        <v>34213</v>
      </c>
      <c r="Q294" s="31" t="s">
        <v>40</v>
      </c>
      <c r="R294" s="32"/>
      <c r="S294" s="32">
        <v>42427</v>
      </c>
      <c r="T294" s="32"/>
      <c r="U294" s="32"/>
      <c r="V294" s="27"/>
      <c r="W294" s="27"/>
      <c r="X294" s="33"/>
      <c r="Y294" s="33"/>
      <c r="Z294" s="27" t="s">
        <v>106</v>
      </c>
      <c r="AA294" s="34" t="s">
        <v>42</v>
      </c>
      <c r="AB294" s="35" t="s">
        <v>43</v>
      </c>
      <c r="AC294" s="36"/>
      <c r="AD294" s="27"/>
      <c r="AE294" s="27"/>
      <c r="AF294" s="27"/>
      <c r="AG294" s="36"/>
      <c r="AH294" s="27"/>
      <c r="AI294" s="27"/>
      <c r="AJ294" s="27"/>
      <c r="AK294" s="36"/>
      <c r="AL294" s="36"/>
      <c r="AM294" s="36"/>
      <c r="AN294" s="36"/>
      <c r="AO294" s="36"/>
    </row>
    <row r="295" spans="1:41" s="1" customFormat="1" ht="45" customHeight="1" x14ac:dyDescent="0.2">
      <c r="A295" s="26">
        <v>54</v>
      </c>
      <c r="B295" s="26"/>
      <c r="C295" s="27" t="s">
        <v>270</v>
      </c>
      <c r="D295" s="27" t="s">
        <v>885</v>
      </c>
      <c r="E295" s="26" t="s">
        <v>886</v>
      </c>
      <c r="F295" s="26" t="e">
        <f t="shared" ref="F295:F313" si="48">DATEDIF(P295,Q295,"y") + DATEDIF(T295,U295,"y") + DATEDIF(V295,W295,"y") + SUM(AD295) &amp; " años " &amp; DATEDIF(P295,Q295,"ym") + DATEDIF(T295,U295,"ym") + DATEDIF(V295,W295,"ym") + SUM(AE295) - SUM(AI295) &amp; " meses " &amp; DATEDIF(P295,Q295,"md") + DATEDIF(T295,U295,"md") + DATEDIF(V295,W295,"md") - SUM(AJ295) &amp; " días"</f>
        <v>#VALUE!</v>
      </c>
      <c r="G295" s="28">
        <v>0.88</v>
      </c>
      <c r="H295" s="29" t="e">
        <f t="shared" si="39"/>
        <v>#VALUE!</v>
      </c>
      <c r="I295" s="29" t="e">
        <f t="shared" si="40"/>
        <v>#VALUE!</v>
      </c>
      <c r="J295" s="26"/>
      <c r="K295" s="30">
        <f>34575.78</f>
        <v>34575.78</v>
      </c>
      <c r="L295" s="30">
        <f t="shared" si="41"/>
        <v>30426.686399999999</v>
      </c>
      <c r="M295" s="27"/>
      <c r="N295" s="26" t="s">
        <v>38</v>
      </c>
      <c r="O295" s="31" t="s">
        <v>887</v>
      </c>
      <c r="P295" s="32">
        <v>34213</v>
      </c>
      <c r="Q295" s="31" t="s">
        <v>40</v>
      </c>
      <c r="R295" s="32"/>
      <c r="S295" s="32">
        <v>42062</v>
      </c>
      <c r="T295" s="32"/>
      <c r="U295" s="32"/>
      <c r="V295" s="27"/>
      <c r="W295" s="27"/>
      <c r="X295" s="33"/>
      <c r="Y295" s="33"/>
      <c r="Z295" s="27" t="s">
        <v>106</v>
      </c>
      <c r="AA295" s="34" t="s">
        <v>42</v>
      </c>
      <c r="AB295" s="35" t="s">
        <v>43</v>
      </c>
      <c r="AC295" s="36"/>
      <c r="AD295" s="27"/>
      <c r="AE295" s="27"/>
      <c r="AF295" s="27"/>
      <c r="AG295" s="36"/>
      <c r="AH295" s="27"/>
      <c r="AI295" s="27"/>
      <c r="AJ295" s="27"/>
      <c r="AK295" s="36"/>
      <c r="AL295" s="36"/>
      <c r="AM295" s="36"/>
      <c r="AN295" s="36"/>
      <c r="AO295" s="36"/>
    </row>
    <row r="296" spans="1:41" s="1" customFormat="1" ht="45" customHeight="1" x14ac:dyDescent="0.2">
      <c r="A296" s="26">
        <v>55</v>
      </c>
      <c r="B296" s="26"/>
      <c r="C296" s="27" t="s">
        <v>270</v>
      </c>
      <c r="D296" s="27" t="s">
        <v>888</v>
      </c>
      <c r="E296" s="26" t="s">
        <v>889</v>
      </c>
      <c r="F296" s="26" t="e">
        <f t="shared" si="48"/>
        <v>#VALUE!</v>
      </c>
      <c r="G296" s="28">
        <v>0.88</v>
      </c>
      <c r="H296" s="29" t="e">
        <f t="shared" si="39"/>
        <v>#VALUE!</v>
      </c>
      <c r="I296" s="29" t="e">
        <f t="shared" si="40"/>
        <v>#VALUE!</v>
      </c>
      <c r="J296" s="26"/>
      <c r="K296" s="30">
        <f>34575.77</f>
        <v>34575.769999999997</v>
      </c>
      <c r="L296" s="30">
        <f t="shared" si="41"/>
        <v>30426.677599999999</v>
      </c>
      <c r="M296" s="27"/>
      <c r="N296" s="26" t="s">
        <v>38</v>
      </c>
      <c r="O296" s="31" t="s">
        <v>890</v>
      </c>
      <c r="P296" s="32">
        <v>34213</v>
      </c>
      <c r="Q296" s="31" t="s">
        <v>40</v>
      </c>
      <c r="R296" s="32"/>
      <c r="S296" s="32">
        <v>42062</v>
      </c>
      <c r="T296" s="32"/>
      <c r="U296" s="32"/>
      <c r="V296" s="27"/>
      <c r="W296" s="27"/>
      <c r="X296" s="33"/>
      <c r="Y296" s="33"/>
      <c r="Z296" s="27" t="s">
        <v>106</v>
      </c>
      <c r="AA296" s="34" t="s">
        <v>42</v>
      </c>
      <c r="AB296" s="35" t="s">
        <v>43</v>
      </c>
      <c r="AC296" s="36"/>
      <c r="AD296" s="27"/>
      <c r="AE296" s="27"/>
      <c r="AF296" s="27"/>
      <c r="AG296" s="36"/>
      <c r="AH296" s="27"/>
      <c r="AI296" s="27"/>
      <c r="AJ296" s="27"/>
      <c r="AK296" s="36"/>
      <c r="AL296" s="36"/>
      <c r="AM296" s="36"/>
      <c r="AN296" s="36"/>
      <c r="AO296" s="36"/>
    </row>
    <row r="297" spans="1:41" s="1" customFormat="1" ht="45" customHeight="1" x14ac:dyDescent="0.2">
      <c r="A297" s="26">
        <v>56</v>
      </c>
      <c r="B297" s="26"/>
      <c r="C297" s="27" t="s">
        <v>270</v>
      </c>
      <c r="D297" s="27" t="s">
        <v>891</v>
      </c>
      <c r="E297" s="26" t="s">
        <v>892</v>
      </c>
      <c r="F297" s="26" t="e">
        <f t="shared" si="48"/>
        <v>#VALUE!</v>
      </c>
      <c r="G297" s="28">
        <v>0.88</v>
      </c>
      <c r="H297" s="29" t="e">
        <f t="shared" si="39"/>
        <v>#VALUE!</v>
      </c>
      <c r="I297" s="29" t="e">
        <f t="shared" si="40"/>
        <v>#VALUE!</v>
      </c>
      <c r="J297" s="26" t="s">
        <v>18</v>
      </c>
      <c r="K297" s="30">
        <f>34575.77</f>
        <v>34575.769999999997</v>
      </c>
      <c r="L297" s="30">
        <f t="shared" si="41"/>
        <v>30426.677599999999</v>
      </c>
      <c r="M297" s="27"/>
      <c r="N297" s="26" t="s">
        <v>38</v>
      </c>
      <c r="O297" s="31" t="s">
        <v>893</v>
      </c>
      <c r="P297" s="32">
        <v>34001</v>
      </c>
      <c r="Q297" s="31" t="s">
        <v>40</v>
      </c>
      <c r="R297" s="32"/>
      <c r="S297" s="32">
        <v>38047</v>
      </c>
      <c r="T297" s="32"/>
      <c r="U297" s="32"/>
      <c r="V297" s="27"/>
      <c r="W297" s="27"/>
      <c r="X297" s="33"/>
      <c r="Y297" s="33"/>
      <c r="Z297" s="27" t="s">
        <v>106</v>
      </c>
      <c r="AA297" s="34" t="s">
        <v>42</v>
      </c>
      <c r="AB297" s="35" t="s">
        <v>43</v>
      </c>
      <c r="AC297" s="36"/>
      <c r="AD297" s="27"/>
      <c r="AE297" s="27"/>
      <c r="AF297" s="27"/>
      <c r="AG297" s="36"/>
      <c r="AH297" s="27"/>
      <c r="AI297" s="27"/>
      <c r="AJ297" s="27"/>
      <c r="AK297" s="36"/>
      <c r="AL297" s="36"/>
      <c r="AM297" s="36"/>
      <c r="AN297" s="36"/>
      <c r="AO297" s="36"/>
    </row>
    <row r="298" spans="1:41" s="1" customFormat="1" ht="45" customHeight="1" x14ac:dyDescent="0.2">
      <c r="A298" s="26">
        <v>57</v>
      </c>
      <c r="B298" s="26"/>
      <c r="C298" s="27" t="s">
        <v>270</v>
      </c>
      <c r="D298" s="27" t="s">
        <v>894</v>
      </c>
      <c r="E298" s="26" t="s">
        <v>895</v>
      </c>
      <c r="F298" s="26" t="e">
        <f t="shared" si="48"/>
        <v>#VALUE!</v>
      </c>
      <c r="G298" s="28">
        <v>0.88</v>
      </c>
      <c r="H298" s="29" t="e">
        <f t="shared" si="39"/>
        <v>#VALUE!</v>
      </c>
      <c r="I298" s="29" t="e">
        <f>DATEDIF(S298,Q298,"y") &amp; " años " &amp; DATEDIF(S298,Q298,"ym") &amp; " meses " &amp; DATEDIF(S298,Q298,"md") &amp; " días"</f>
        <v>#VALUE!</v>
      </c>
      <c r="J298" s="26"/>
      <c r="K298" s="30">
        <f>34575.78</f>
        <v>34575.78</v>
      </c>
      <c r="L298" s="30">
        <f t="shared" si="41"/>
        <v>30426.686399999999</v>
      </c>
      <c r="M298" s="27"/>
      <c r="N298" s="26" t="s">
        <v>38</v>
      </c>
      <c r="O298" s="31" t="s">
        <v>896</v>
      </c>
      <c r="P298" s="32">
        <v>36770</v>
      </c>
      <c r="Q298" s="31" t="s">
        <v>40</v>
      </c>
      <c r="R298" s="32"/>
      <c r="S298" s="32">
        <v>42427</v>
      </c>
      <c r="T298" s="32">
        <v>31904</v>
      </c>
      <c r="U298" s="32">
        <v>32987</v>
      </c>
      <c r="V298" s="27">
        <v>33806</v>
      </c>
      <c r="W298" s="27">
        <v>35447</v>
      </c>
      <c r="X298" s="33"/>
      <c r="Y298" s="33" t="s">
        <v>195</v>
      </c>
      <c r="Z298" s="27" t="s">
        <v>195</v>
      </c>
      <c r="AA298" s="34" t="s">
        <v>42</v>
      </c>
      <c r="AB298" s="35" t="s">
        <v>43</v>
      </c>
      <c r="AC298" s="36"/>
      <c r="AD298" s="27">
        <v>1</v>
      </c>
      <c r="AE298" s="27">
        <v>1</v>
      </c>
      <c r="AF298" s="27"/>
      <c r="AG298" s="36"/>
      <c r="AH298" s="27"/>
      <c r="AI298" s="27">
        <v>12</v>
      </c>
      <c r="AJ298" s="27">
        <v>30</v>
      </c>
      <c r="AK298" s="36"/>
      <c r="AL298" s="36"/>
      <c r="AM298" s="36"/>
      <c r="AN298" s="36"/>
      <c r="AO298" s="36"/>
    </row>
    <row r="299" spans="1:41" s="1" customFormat="1" ht="45" customHeight="1" x14ac:dyDescent="0.2">
      <c r="A299" s="26">
        <v>58</v>
      </c>
      <c r="B299" s="26"/>
      <c r="C299" s="27" t="s">
        <v>270</v>
      </c>
      <c r="D299" s="27" t="s">
        <v>897</v>
      </c>
      <c r="E299" s="26" t="s">
        <v>898</v>
      </c>
      <c r="F299" s="26" t="e">
        <f t="shared" ref="F299:F311" si="49">DATEDIF(P299,Q299,"y") + DATEDIF(T299,U299,"y") + DATEDIF(V299,W299,"y") + SUM(AD299) &amp; " años " &amp; DATEDIF(P299,Q299,"ym") + DATEDIF(T299,U299,"ym") + DATEDIF(V299,W299,"ym") + SUM(AE299) - SUM(AI299) &amp; " meses " &amp; DATEDIF(P299,Q299,"md") + DATEDIF(T299,U299,"md") + DATEDIF(V299,W299,"md") - SUM(AJ299) &amp; " días"</f>
        <v>#VALUE!</v>
      </c>
      <c r="G299" s="28">
        <v>0.65</v>
      </c>
      <c r="H299" s="29" t="e">
        <f t="shared" si="39"/>
        <v>#VALUE!</v>
      </c>
      <c r="I299" s="29" t="e">
        <f t="shared" ref="I299:I331" si="50">DATEDIF(S299,Q299,"y") &amp; " años " &amp; DATEDIF(S299,Q299,"ym") &amp; " meses " &amp; DATEDIF(S299,Q299,"md") &amp; " días"</f>
        <v>#VALUE!</v>
      </c>
      <c r="J299" s="26"/>
      <c r="K299" s="30">
        <v>32541.78</v>
      </c>
      <c r="L299" s="30">
        <f t="shared" si="41"/>
        <v>21152.156999999999</v>
      </c>
      <c r="M299" s="27"/>
      <c r="N299" s="26" t="s">
        <v>38</v>
      </c>
      <c r="O299" s="31" t="s">
        <v>899</v>
      </c>
      <c r="P299" s="32">
        <v>37422</v>
      </c>
      <c r="Q299" s="31" t="s">
        <v>40</v>
      </c>
      <c r="R299" s="32"/>
      <c r="S299" s="32">
        <v>44619</v>
      </c>
      <c r="T299" s="32"/>
      <c r="U299" s="32"/>
      <c r="V299" s="27"/>
      <c r="W299" s="27"/>
      <c r="X299" s="33"/>
      <c r="Y299" s="33"/>
      <c r="Z299" s="27" t="s">
        <v>106</v>
      </c>
      <c r="AA299" s="34" t="s">
        <v>42</v>
      </c>
      <c r="AB299" s="35" t="s">
        <v>43</v>
      </c>
      <c r="AC299" s="36"/>
      <c r="AD299" s="27"/>
      <c r="AE299" s="27"/>
      <c r="AF299" s="27"/>
      <c r="AG299" s="36"/>
      <c r="AH299" s="27"/>
      <c r="AI299" s="27"/>
      <c r="AJ299" s="27"/>
      <c r="AK299" s="36"/>
      <c r="AL299" s="36"/>
      <c r="AM299" s="36"/>
      <c r="AN299" s="36"/>
      <c r="AO299" s="36"/>
    </row>
    <row r="300" spans="1:41" s="1" customFormat="1" ht="45" customHeight="1" x14ac:dyDescent="0.2">
      <c r="A300" s="26">
        <v>59</v>
      </c>
      <c r="B300" s="26"/>
      <c r="C300" s="27" t="s">
        <v>270</v>
      </c>
      <c r="D300" s="27" t="s">
        <v>900</v>
      </c>
      <c r="E300" s="26" t="s">
        <v>901</v>
      </c>
      <c r="F300" s="26" t="e">
        <f t="shared" si="49"/>
        <v>#VALUE!</v>
      </c>
      <c r="G300" s="28">
        <v>0.65</v>
      </c>
      <c r="H300" s="29" t="e">
        <f t="shared" si="39"/>
        <v>#VALUE!</v>
      </c>
      <c r="I300" s="29" t="e">
        <f t="shared" si="50"/>
        <v>#VALUE!</v>
      </c>
      <c r="J300" s="26"/>
      <c r="K300" s="30">
        <f>34575.77</f>
        <v>34575.769999999997</v>
      </c>
      <c r="L300" s="30">
        <f t="shared" si="41"/>
        <v>22474.250499999998</v>
      </c>
      <c r="M300" s="27"/>
      <c r="N300" s="26" t="s">
        <v>38</v>
      </c>
      <c r="O300" s="31" t="s">
        <v>902</v>
      </c>
      <c r="P300" s="32">
        <v>41487</v>
      </c>
      <c r="Q300" s="31" t="s">
        <v>40</v>
      </c>
      <c r="R300" s="32"/>
      <c r="S300" s="32">
        <v>43523</v>
      </c>
      <c r="T300" s="32">
        <v>36069</v>
      </c>
      <c r="U300" s="32">
        <v>39871</v>
      </c>
      <c r="V300" s="27">
        <v>35674</v>
      </c>
      <c r="W300" s="27">
        <v>36055</v>
      </c>
      <c r="X300" s="33" t="s">
        <v>455</v>
      </c>
      <c r="Y300" s="33"/>
      <c r="Z300" s="27" t="s">
        <v>106</v>
      </c>
      <c r="AA300" s="34" t="s">
        <v>42</v>
      </c>
      <c r="AB300" s="35" t="s">
        <v>43</v>
      </c>
      <c r="AC300" s="36"/>
      <c r="AD300" s="27">
        <v>1</v>
      </c>
      <c r="AE300" s="27">
        <v>1</v>
      </c>
      <c r="AF300" s="27"/>
      <c r="AG300" s="36"/>
      <c r="AH300" s="27"/>
      <c r="AI300" s="27">
        <v>12</v>
      </c>
      <c r="AJ300" s="27">
        <v>31</v>
      </c>
      <c r="AK300" s="36"/>
      <c r="AL300" s="36"/>
      <c r="AM300" s="36"/>
      <c r="AN300" s="36"/>
      <c r="AO300" s="36"/>
    </row>
    <row r="301" spans="1:41" s="1" customFormat="1" ht="45" customHeight="1" x14ac:dyDescent="0.2">
      <c r="A301" s="26">
        <v>60</v>
      </c>
      <c r="B301" s="26"/>
      <c r="C301" s="27" t="s">
        <v>270</v>
      </c>
      <c r="D301" s="27" t="s">
        <v>903</v>
      </c>
      <c r="E301" s="26" t="s">
        <v>904</v>
      </c>
      <c r="F301" s="26" t="e">
        <f t="shared" si="49"/>
        <v>#VALUE!</v>
      </c>
      <c r="G301" s="28">
        <v>0.7</v>
      </c>
      <c r="H301" s="29" t="e">
        <f t="shared" si="39"/>
        <v>#VALUE!</v>
      </c>
      <c r="I301" s="29" t="e">
        <f t="shared" si="50"/>
        <v>#VALUE!</v>
      </c>
      <c r="J301" s="26"/>
      <c r="K301" s="30">
        <v>32541.78</v>
      </c>
      <c r="L301" s="30">
        <f t="shared" si="41"/>
        <v>22779.245999999999</v>
      </c>
      <c r="M301" s="27"/>
      <c r="N301" s="26" t="s">
        <v>38</v>
      </c>
      <c r="O301" s="31" t="s">
        <v>905</v>
      </c>
      <c r="P301" s="32">
        <v>37422</v>
      </c>
      <c r="Q301" s="31" t="s">
        <v>40</v>
      </c>
      <c r="R301" s="32"/>
      <c r="S301" s="32">
        <v>43888</v>
      </c>
      <c r="T301" s="32">
        <v>36557</v>
      </c>
      <c r="U301" s="32">
        <v>37271</v>
      </c>
      <c r="V301" s="27"/>
      <c r="W301" s="27"/>
      <c r="X301" s="33" t="s">
        <v>455</v>
      </c>
      <c r="Y301" s="33" t="s">
        <v>195</v>
      </c>
      <c r="Z301" s="27" t="s">
        <v>195</v>
      </c>
      <c r="AA301" s="34" t="s">
        <v>42</v>
      </c>
      <c r="AB301" s="35" t="s">
        <v>43</v>
      </c>
      <c r="AC301" s="36"/>
      <c r="AD301" s="27">
        <v>1</v>
      </c>
      <c r="AE301" s="27"/>
      <c r="AF301" s="27"/>
      <c r="AG301" s="36"/>
      <c r="AH301" s="27"/>
      <c r="AI301" s="27">
        <v>12</v>
      </c>
      <c r="AJ301" s="27"/>
      <c r="AK301" s="36"/>
      <c r="AL301" s="36"/>
      <c r="AM301" s="36"/>
      <c r="AN301" s="36"/>
      <c r="AO301" s="36"/>
    </row>
    <row r="302" spans="1:41" s="1" customFormat="1" ht="45" customHeight="1" x14ac:dyDescent="0.2">
      <c r="A302" s="26">
        <v>61</v>
      </c>
      <c r="B302" s="26"/>
      <c r="C302" s="27" t="s">
        <v>270</v>
      </c>
      <c r="D302" s="27" t="s">
        <v>906</v>
      </c>
      <c r="E302" s="26" t="s">
        <v>907</v>
      </c>
      <c r="F302" s="26" t="e">
        <f t="shared" si="49"/>
        <v>#VALUE!</v>
      </c>
      <c r="G302" s="37">
        <v>0.67500000000000004</v>
      </c>
      <c r="H302" s="29" t="e">
        <f t="shared" si="39"/>
        <v>#VALUE!</v>
      </c>
      <c r="I302" s="29" t="e">
        <f t="shared" si="50"/>
        <v>#VALUE!</v>
      </c>
      <c r="J302" s="26"/>
      <c r="K302" s="30">
        <f>34575.03</f>
        <v>34575.03</v>
      </c>
      <c r="L302" s="30">
        <f t="shared" si="41"/>
        <v>23338.145250000001</v>
      </c>
      <c r="M302" s="27"/>
      <c r="N302" s="26" t="s">
        <v>38</v>
      </c>
      <c r="O302" s="31" t="s">
        <v>908</v>
      </c>
      <c r="P302" s="32">
        <v>36800</v>
      </c>
      <c r="Q302" s="31" t="s">
        <v>40</v>
      </c>
      <c r="R302" s="32"/>
      <c r="S302" s="32">
        <v>42795</v>
      </c>
      <c r="T302" s="32"/>
      <c r="U302" s="32"/>
      <c r="V302" s="27"/>
      <c r="W302" s="27"/>
      <c r="X302" s="33"/>
      <c r="Y302" s="33"/>
      <c r="Z302" s="27" t="s">
        <v>106</v>
      </c>
      <c r="AA302" s="34" t="s">
        <v>42</v>
      </c>
      <c r="AB302" s="35" t="s">
        <v>43</v>
      </c>
      <c r="AC302" s="36"/>
      <c r="AD302" s="27"/>
      <c r="AE302" s="27"/>
      <c r="AF302" s="27"/>
      <c r="AG302" s="36"/>
      <c r="AH302" s="27"/>
      <c r="AI302" s="27"/>
      <c r="AJ302" s="27"/>
      <c r="AK302" s="36"/>
      <c r="AL302" s="36"/>
      <c r="AM302" s="36"/>
      <c r="AN302" s="36"/>
      <c r="AO302" s="36"/>
    </row>
    <row r="303" spans="1:41" s="1" customFormat="1" ht="45" customHeight="1" x14ac:dyDescent="0.2">
      <c r="A303" s="26">
        <v>62</v>
      </c>
      <c r="B303" s="26"/>
      <c r="C303" s="27" t="s">
        <v>270</v>
      </c>
      <c r="D303" s="27" t="s">
        <v>909</v>
      </c>
      <c r="E303" s="26" t="s">
        <v>910</v>
      </c>
      <c r="F303" s="26" t="e">
        <f t="shared" si="49"/>
        <v>#VALUE!</v>
      </c>
      <c r="G303" s="28">
        <v>0.85</v>
      </c>
      <c r="H303" s="29" t="e">
        <f t="shared" si="39"/>
        <v>#VALUE!</v>
      </c>
      <c r="I303" s="29" t="e">
        <f t="shared" si="50"/>
        <v>#VALUE!</v>
      </c>
      <c r="J303" s="26"/>
      <c r="K303" s="30">
        <f>34575.78</f>
        <v>34575.78</v>
      </c>
      <c r="L303" s="30">
        <f t="shared" si="41"/>
        <v>29389.412999999997</v>
      </c>
      <c r="M303" s="27"/>
      <c r="N303" s="26" t="s">
        <v>38</v>
      </c>
      <c r="O303" s="31" t="s">
        <v>911</v>
      </c>
      <c r="P303" s="32">
        <v>36647</v>
      </c>
      <c r="Q303" s="31" t="s">
        <v>40</v>
      </c>
      <c r="R303" s="32"/>
      <c r="S303" s="32">
        <v>43160</v>
      </c>
      <c r="T303" s="32">
        <v>34121</v>
      </c>
      <c r="U303" s="32">
        <v>36293</v>
      </c>
      <c r="V303" s="27"/>
      <c r="W303" s="27"/>
      <c r="X303" s="33" t="s">
        <v>455</v>
      </c>
      <c r="Y303" s="33" t="s">
        <v>195</v>
      </c>
      <c r="Z303" s="27" t="s">
        <v>195</v>
      </c>
      <c r="AA303" s="34" t="s">
        <v>42</v>
      </c>
      <c r="AB303" s="35" t="s">
        <v>43</v>
      </c>
      <c r="AC303" s="36"/>
      <c r="AD303" s="27">
        <v>1</v>
      </c>
      <c r="AE303" s="27"/>
      <c r="AF303" s="27"/>
      <c r="AG303" s="36"/>
      <c r="AH303" s="27"/>
      <c r="AI303" s="27">
        <v>12</v>
      </c>
      <c r="AJ303" s="27"/>
      <c r="AK303" s="36"/>
      <c r="AL303" s="36"/>
      <c r="AM303" s="36"/>
      <c r="AN303" s="36"/>
      <c r="AO303" s="36"/>
    </row>
    <row r="304" spans="1:41" s="1" customFormat="1" ht="45" customHeight="1" x14ac:dyDescent="0.2">
      <c r="A304" s="26">
        <v>63</v>
      </c>
      <c r="B304" s="26"/>
      <c r="C304" s="27" t="s">
        <v>270</v>
      </c>
      <c r="D304" s="27" t="s">
        <v>912</v>
      </c>
      <c r="E304" s="26" t="s">
        <v>913</v>
      </c>
      <c r="F304" s="26" t="e">
        <f t="shared" si="49"/>
        <v>#VALUE!</v>
      </c>
      <c r="G304" s="37">
        <v>0.67500000000000004</v>
      </c>
      <c r="H304" s="29" t="e">
        <f t="shared" si="39"/>
        <v>#VALUE!</v>
      </c>
      <c r="I304" s="29" t="e">
        <f t="shared" si="50"/>
        <v>#VALUE!</v>
      </c>
      <c r="J304" s="26"/>
      <c r="K304" s="30">
        <f>34575.78</f>
        <v>34575.78</v>
      </c>
      <c r="L304" s="30">
        <f t="shared" si="41"/>
        <v>23338.6515</v>
      </c>
      <c r="M304" s="27"/>
      <c r="N304" s="26" t="s">
        <v>38</v>
      </c>
      <c r="O304" s="31" t="s">
        <v>914</v>
      </c>
      <c r="P304" s="32">
        <v>36923</v>
      </c>
      <c r="Q304" s="31" t="s">
        <v>40</v>
      </c>
      <c r="R304" s="32"/>
      <c r="S304" s="32">
        <v>42795</v>
      </c>
      <c r="T304" s="32"/>
      <c r="U304" s="32"/>
      <c r="V304" s="27"/>
      <c r="W304" s="27"/>
      <c r="X304" s="33"/>
      <c r="Y304" s="33"/>
      <c r="Z304" s="27" t="s">
        <v>106</v>
      </c>
      <c r="AA304" s="34" t="s">
        <v>42</v>
      </c>
      <c r="AB304" s="35" t="s">
        <v>43</v>
      </c>
      <c r="AC304" s="36"/>
      <c r="AD304" s="27"/>
      <c r="AE304" s="27"/>
      <c r="AF304" s="27"/>
      <c r="AG304" s="36"/>
      <c r="AH304" s="27"/>
      <c r="AI304" s="27"/>
      <c r="AJ304" s="27"/>
      <c r="AK304" s="36"/>
      <c r="AL304" s="36"/>
      <c r="AM304" s="36"/>
      <c r="AN304" s="36"/>
      <c r="AO304" s="36"/>
    </row>
    <row r="305" spans="1:41" s="1" customFormat="1" ht="45" customHeight="1" x14ac:dyDescent="0.2">
      <c r="A305" s="26">
        <v>64</v>
      </c>
      <c r="B305" s="26"/>
      <c r="C305" s="27" t="s">
        <v>270</v>
      </c>
      <c r="D305" s="27" t="s">
        <v>915</v>
      </c>
      <c r="E305" s="26" t="s">
        <v>916</v>
      </c>
      <c r="F305" s="26" t="e">
        <f t="shared" si="49"/>
        <v>#VALUE!</v>
      </c>
      <c r="G305" s="28">
        <v>0.75</v>
      </c>
      <c r="H305" s="29" t="e">
        <f t="shared" si="39"/>
        <v>#VALUE!</v>
      </c>
      <c r="I305" s="29" t="e">
        <f t="shared" si="50"/>
        <v>#VALUE!</v>
      </c>
      <c r="J305" s="26"/>
      <c r="K305" s="30">
        <f>34575.78</f>
        <v>34575.78</v>
      </c>
      <c r="L305" s="30">
        <f t="shared" si="41"/>
        <v>25931.834999999999</v>
      </c>
      <c r="M305" s="27"/>
      <c r="N305" s="26" t="s">
        <v>38</v>
      </c>
      <c r="O305" s="31" t="s">
        <v>917</v>
      </c>
      <c r="P305" s="32">
        <v>36039</v>
      </c>
      <c r="Q305" s="31" t="s">
        <v>40</v>
      </c>
      <c r="R305" s="32"/>
      <c r="S305" s="32">
        <v>43160</v>
      </c>
      <c r="T305" s="32"/>
      <c r="U305" s="32"/>
      <c r="V305" s="27"/>
      <c r="W305" s="27"/>
      <c r="X305" s="33"/>
      <c r="Y305" s="33" t="s">
        <v>195</v>
      </c>
      <c r="Z305" s="27" t="s">
        <v>195</v>
      </c>
      <c r="AA305" s="34" t="s">
        <v>42</v>
      </c>
      <c r="AB305" s="35" t="s">
        <v>43</v>
      </c>
      <c r="AC305" s="36"/>
      <c r="AD305" s="27"/>
      <c r="AE305" s="27"/>
      <c r="AF305" s="27"/>
      <c r="AG305" s="36"/>
      <c r="AH305" s="27"/>
      <c r="AI305" s="27"/>
      <c r="AJ305" s="27"/>
      <c r="AK305" s="36"/>
      <c r="AL305" s="36"/>
      <c r="AM305" s="36"/>
      <c r="AN305" s="36"/>
      <c r="AO305" s="36"/>
    </row>
    <row r="306" spans="1:41" s="1" customFormat="1" ht="45" customHeight="1" x14ac:dyDescent="0.2">
      <c r="A306" s="26">
        <v>65</v>
      </c>
      <c r="B306" s="26"/>
      <c r="C306" s="27" t="s">
        <v>270</v>
      </c>
      <c r="D306" s="27" t="s">
        <v>918</v>
      </c>
      <c r="E306" s="26" t="s">
        <v>919</v>
      </c>
      <c r="F306" s="26" t="e">
        <f t="shared" si="49"/>
        <v>#VALUE!</v>
      </c>
      <c r="G306" s="37">
        <v>0.625</v>
      </c>
      <c r="H306" s="29" t="e">
        <f t="shared" ref="H306:H331" si="51">DATEDIF(R306,Q306,"y") &amp; " años " &amp; DATEDIF(R306,Q306,"ym") &amp; " meses " &amp; DATEDIF(R306,Q306,"md") &amp; " días"</f>
        <v>#VALUE!</v>
      </c>
      <c r="I306" s="29" t="e">
        <f t="shared" si="50"/>
        <v>#VALUE!</v>
      </c>
      <c r="J306" s="26"/>
      <c r="K306" s="30">
        <v>32541.78</v>
      </c>
      <c r="L306" s="30">
        <f t="shared" ref="L306:L331" si="52">K306*G306</f>
        <v>20338.612499999999</v>
      </c>
      <c r="M306" s="27"/>
      <c r="N306" s="26" t="s">
        <v>38</v>
      </c>
      <c r="O306" s="31" t="s">
        <v>920</v>
      </c>
      <c r="P306" s="32">
        <v>37803</v>
      </c>
      <c r="Q306" s="31" t="s">
        <v>40</v>
      </c>
      <c r="R306" s="32"/>
      <c r="S306" s="32">
        <v>44619</v>
      </c>
      <c r="T306" s="32"/>
      <c r="U306" s="32"/>
      <c r="V306" s="27"/>
      <c r="W306" s="27"/>
      <c r="X306" s="33"/>
      <c r="Y306" s="33"/>
      <c r="Z306" s="27" t="s">
        <v>106</v>
      </c>
      <c r="AA306" s="34" t="s">
        <v>42</v>
      </c>
      <c r="AB306" s="35" t="s">
        <v>43</v>
      </c>
      <c r="AC306" s="36"/>
      <c r="AD306" s="27"/>
      <c r="AE306" s="27"/>
      <c r="AF306" s="27"/>
      <c r="AG306" s="36"/>
      <c r="AH306" s="27"/>
      <c r="AI306" s="27"/>
      <c r="AJ306" s="27"/>
      <c r="AK306" s="36"/>
      <c r="AL306" s="36"/>
      <c r="AM306" s="36"/>
      <c r="AN306" s="36"/>
      <c r="AO306" s="36"/>
    </row>
    <row r="307" spans="1:41" s="1" customFormat="1" ht="45" customHeight="1" x14ac:dyDescent="0.2">
      <c r="A307" s="26">
        <v>66</v>
      </c>
      <c r="B307" s="26"/>
      <c r="C307" s="27" t="s">
        <v>270</v>
      </c>
      <c r="D307" s="27" t="s">
        <v>921</v>
      </c>
      <c r="E307" s="26" t="s">
        <v>922</v>
      </c>
      <c r="F307" s="26" t="e">
        <f t="shared" si="49"/>
        <v>#VALUE!</v>
      </c>
      <c r="G307" s="28">
        <v>0.7</v>
      </c>
      <c r="H307" s="29" t="e">
        <f t="shared" si="51"/>
        <v>#VALUE!</v>
      </c>
      <c r="I307" s="29" t="e">
        <f t="shared" si="50"/>
        <v>#VALUE!</v>
      </c>
      <c r="J307" s="26"/>
      <c r="K307" s="30">
        <f>34575.78</f>
        <v>34575.78</v>
      </c>
      <c r="L307" s="30">
        <f t="shared" si="52"/>
        <v>24203.045999999998</v>
      </c>
      <c r="M307" s="27"/>
      <c r="N307" s="26" t="s">
        <v>38</v>
      </c>
      <c r="O307" s="31" t="s">
        <v>923</v>
      </c>
      <c r="P307" s="32">
        <v>36557</v>
      </c>
      <c r="Q307" s="31" t="s">
        <v>40</v>
      </c>
      <c r="R307" s="32"/>
      <c r="S307" s="32">
        <v>42795</v>
      </c>
      <c r="T307" s="32"/>
      <c r="U307" s="32"/>
      <c r="V307" s="27"/>
      <c r="W307" s="27"/>
      <c r="X307" s="33"/>
      <c r="Y307" s="33" t="s">
        <v>195</v>
      </c>
      <c r="Z307" s="27" t="s">
        <v>195</v>
      </c>
      <c r="AA307" s="34" t="s">
        <v>42</v>
      </c>
      <c r="AB307" s="35" t="s">
        <v>43</v>
      </c>
      <c r="AC307" s="36"/>
      <c r="AD307" s="27"/>
      <c r="AE307" s="27"/>
      <c r="AF307" s="27"/>
      <c r="AG307" s="36"/>
      <c r="AH307" s="27"/>
      <c r="AI307" s="27"/>
      <c r="AJ307" s="27"/>
      <c r="AK307" s="36"/>
      <c r="AL307" s="36"/>
      <c r="AM307" s="36"/>
      <c r="AN307" s="36"/>
      <c r="AO307" s="36"/>
    </row>
    <row r="308" spans="1:41" s="1" customFormat="1" ht="45" customHeight="1" x14ac:dyDescent="0.2">
      <c r="A308" s="26">
        <v>67</v>
      </c>
      <c r="B308" s="26"/>
      <c r="C308" s="27" t="s">
        <v>270</v>
      </c>
      <c r="D308" s="27" t="s">
        <v>924</v>
      </c>
      <c r="E308" s="26" t="s">
        <v>925</v>
      </c>
      <c r="F308" s="26" t="e">
        <f t="shared" si="49"/>
        <v>#VALUE!</v>
      </c>
      <c r="G308" s="28">
        <v>0.75</v>
      </c>
      <c r="H308" s="29" t="e">
        <f t="shared" si="51"/>
        <v>#VALUE!</v>
      </c>
      <c r="I308" s="29" t="e">
        <f t="shared" si="50"/>
        <v>#VALUE!</v>
      </c>
      <c r="J308" s="26"/>
      <c r="K308" s="30">
        <f>34575.78</f>
        <v>34575.78</v>
      </c>
      <c r="L308" s="30">
        <f t="shared" si="52"/>
        <v>25931.834999999999</v>
      </c>
      <c r="M308" s="27"/>
      <c r="N308" s="26" t="s">
        <v>38</v>
      </c>
      <c r="O308" s="31" t="s">
        <v>926</v>
      </c>
      <c r="P308" s="32">
        <v>36039</v>
      </c>
      <c r="Q308" s="31" t="s">
        <v>40</v>
      </c>
      <c r="R308" s="32"/>
      <c r="S308" s="32">
        <v>43160</v>
      </c>
      <c r="T308" s="32"/>
      <c r="U308" s="32"/>
      <c r="V308" s="27"/>
      <c r="W308" s="27"/>
      <c r="X308" s="33" t="s">
        <v>455</v>
      </c>
      <c r="Y308" s="33" t="s">
        <v>195</v>
      </c>
      <c r="Z308" s="27" t="s">
        <v>195</v>
      </c>
      <c r="AA308" s="34" t="s">
        <v>42</v>
      </c>
      <c r="AB308" s="35" t="s">
        <v>43</v>
      </c>
      <c r="AC308" s="36"/>
      <c r="AD308" s="27"/>
      <c r="AE308" s="27"/>
      <c r="AF308" s="27"/>
      <c r="AG308" s="36"/>
      <c r="AH308" s="27"/>
      <c r="AI308" s="27"/>
      <c r="AJ308" s="27"/>
      <c r="AK308" s="36"/>
      <c r="AL308" s="36"/>
      <c r="AM308" s="36"/>
      <c r="AN308" s="36"/>
      <c r="AO308" s="36"/>
    </row>
    <row r="309" spans="1:41" s="1" customFormat="1" ht="45" customHeight="1" x14ac:dyDescent="0.2">
      <c r="A309" s="26">
        <v>68</v>
      </c>
      <c r="B309" s="26"/>
      <c r="C309" s="27" t="s">
        <v>270</v>
      </c>
      <c r="D309" s="27" t="s">
        <v>927</v>
      </c>
      <c r="E309" s="26" t="s">
        <v>928</v>
      </c>
      <c r="F309" s="26" t="e">
        <f t="shared" si="49"/>
        <v>#VALUE!</v>
      </c>
      <c r="G309" s="37">
        <v>0.72499999999999998</v>
      </c>
      <c r="H309" s="29" t="e">
        <f t="shared" si="51"/>
        <v>#VALUE!</v>
      </c>
      <c r="I309" s="29" t="e">
        <f t="shared" si="50"/>
        <v>#VALUE!</v>
      </c>
      <c r="J309" s="26"/>
      <c r="K309" s="30">
        <v>32541.78</v>
      </c>
      <c r="L309" s="30">
        <f t="shared" si="52"/>
        <v>23592.790499999999</v>
      </c>
      <c r="M309" s="27"/>
      <c r="N309" s="26" t="s">
        <v>38</v>
      </c>
      <c r="O309" s="31" t="s">
        <v>929</v>
      </c>
      <c r="P309" s="32">
        <v>36100</v>
      </c>
      <c r="Q309" s="31" t="s">
        <v>40</v>
      </c>
      <c r="R309" s="32"/>
      <c r="S309" s="32">
        <v>43888</v>
      </c>
      <c r="T309" s="32"/>
      <c r="U309" s="32"/>
      <c r="V309" s="27"/>
      <c r="W309" s="27"/>
      <c r="X309" s="33"/>
      <c r="Y309" s="33" t="s">
        <v>195</v>
      </c>
      <c r="Z309" s="27" t="s">
        <v>195</v>
      </c>
      <c r="AA309" s="34" t="s">
        <v>42</v>
      </c>
      <c r="AB309" s="35" t="s">
        <v>43</v>
      </c>
      <c r="AC309" s="36"/>
      <c r="AD309" s="27"/>
      <c r="AE309" s="27"/>
      <c r="AF309" s="27"/>
      <c r="AG309" s="36"/>
      <c r="AH309" s="27"/>
      <c r="AI309" s="27"/>
      <c r="AJ309" s="27"/>
      <c r="AK309" s="36"/>
      <c r="AL309" s="36"/>
      <c r="AM309" s="36"/>
      <c r="AN309" s="36"/>
      <c r="AO309" s="36"/>
    </row>
    <row r="310" spans="1:41" s="1" customFormat="1" ht="45" customHeight="1" x14ac:dyDescent="0.2">
      <c r="A310" s="26">
        <v>69</v>
      </c>
      <c r="B310" s="26"/>
      <c r="C310" s="27" t="s">
        <v>270</v>
      </c>
      <c r="D310" s="27" t="s">
        <v>930</v>
      </c>
      <c r="E310" s="26" t="s">
        <v>931</v>
      </c>
      <c r="F310" s="26" t="e">
        <f t="shared" si="49"/>
        <v>#VALUE!</v>
      </c>
      <c r="G310" s="37">
        <v>0.72499999999999998</v>
      </c>
      <c r="H310" s="29" t="e">
        <f t="shared" si="51"/>
        <v>#VALUE!</v>
      </c>
      <c r="I310" s="29" t="e">
        <f t="shared" si="50"/>
        <v>#VALUE!</v>
      </c>
      <c r="J310" s="26"/>
      <c r="K310" s="30">
        <f t="shared" ref="K310" si="53">34575.78+8000</f>
        <v>42575.78</v>
      </c>
      <c r="L310" s="30">
        <f t="shared" si="52"/>
        <v>30867.440499999997</v>
      </c>
      <c r="M310" s="27"/>
      <c r="N310" s="26" t="s">
        <v>38</v>
      </c>
      <c r="O310" s="31" t="s">
        <v>932</v>
      </c>
      <c r="P310" s="32">
        <v>36100</v>
      </c>
      <c r="Q310" s="31" t="s">
        <v>40</v>
      </c>
      <c r="R310" s="32"/>
      <c r="S310" s="32">
        <v>42427</v>
      </c>
      <c r="T310" s="32"/>
      <c r="U310" s="32"/>
      <c r="V310" s="27"/>
      <c r="W310" s="27"/>
      <c r="X310" s="33"/>
      <c r="Y310" s="33" t="s">
        <v>195</v>
      </c>
      <c r="Z310" s="27" t="s">
        <v>195</v>
      </c>
      <c r="AA310" s="34" t="s">
        <v>42</v>
      </c>
      <c r="AB310" s="35" t="s">
        <v>43</v>
      </c>
      <c r="AC310" s="36"/>
      <c r="AD310" s="27"/>
      <c r="AE310" s="27"/>
      <c r="AF310" s="27"/>
      <c r="AG310" s="36"/>
      <c r="AH310" s="27"/>
      <c r="AI310" s="27"/>
      <c r="AJ310" s="27"/>
      <c r="AK310" s="36"/>
      <c r="AL310" s="36"/>
      <c r="AM310" s="36"/>
      <c r="AN310" s="36"/>
      <c r="AO310" s="36"/>
    </row>
    <row r="311" spans="1:41" s="1" customFormat="1" ht="45" customHeight="1" x14ac:dyDescent="0.2">
      <c r="A311" s="26">
        <v>70</v>
      </c>
      <c r="B311" s="26"/>
      <c r="C311" s="27" t="s">
        <v>270</v>
      </c>
      <c r="D311" s="27" t="s">
        <v>933</v>
      </c>
      <c r="E311" s="26" t="s">
        <v>934</v>
      </c>
      <c r="F311" s="26" t="e">
        <f t="shared" si="49"/>
        <v>#VALUE!</v>
      </c>
      <c r="G311" s="28">
        <v>0.85</v>
      </c>
      <c r="H311" s="29" t="e">
        <f t="shared" si="51"/>
        <v>#VALUE!</v>
      </c>
      <c r="I311" s="29" t="e">
        <f t="shared" si="50"/>
        <v>#VALUE!</v>
      </c>
      <c r="J311" s="26"/>
      <c r="K311" s="30">
        <f>34575.78</f>
        <v>34575.78</v>
      </c>
      <c r="L311" s="30">
        <f t="shared" si="52"/>
        <v>29389.412999999997</v>
      </c>
      <c r="M311" s="27"/>
      <c r="N311" s="26" t="s">
        <v>38</v>
      </c>
      <c r="O311" s="31" t="s">
        <v>935</v>
      </c>
      <c r="P311" s="32">
        <v>37330</v>
      </c>
      <c r="Q311" s="31" t="s">
        <v>40</v>
      </c>
      <c r="R311" s="32"/>
      <c r="S311" s="32">
        <v>42427</v>
      </c>
      <c r="T311" s="32">
        <v>33496</v>
      </c>
      <c r="U311" s="32">
        <v>36417</v>
      </c>
      <c r="V311" s="27"/>
      <c r="W311" s="27"/>
      <c r="X311" s="33"/>
      <c r="Y311" s="33" t="s">
        <v>195</v>
      </c>
      <c r="Z311" s="27" t="s">
        <v>195</v>
      </c>
      <c r="AA311" s="34" t="s">
        <v>42</v>
      </c>
      <c r="AB311" s="35" t="s">
        <v>43</v>
      </c>
      <c r="AC311" s="36"/>
      <c r="AD311" s="27">
        <v>1</v>
      </c>
      <c r="AE311" s="27">
        <v>1</v>
      </c>
      <c r="AF311" s="27"/>
      <c r="AG311" s="36"/>
      <c r="AH311" s="27"/>
      <c r="AI311" s="27">
        <v>12</v>
      </c>
      <c r="AJ311" s="27">
        <v>30</v>
      </c>
      <c r="AK311" s="36"/>
      <c r="AL311" s="36"/>
      <c r="AM311" s="36"/>
      <c r="AN311" s="36"/>
      <c r="AO311" s="36"/>
    </row>
    <row r="312" spans="1:41" s="1" customFormat="1" ht="45" customHeight="1" x14ac:dyDescent="0.2">
      <c r="A312" s="26">
        <v>71</v>
      </c>
      <c r="B312" s="26"/>
      <c r="C312" s="27" t="s">
        <v>270</v>
      </c>
      <c r="D312" s="27" t="s">
        <v>936</v>
      </c>
      <c r="E312" s="26" t="s">
        <v>937</v>
      </c>
      <c r="F312" s="26" t="e">
        <f t="shared" si="48"/>
        <v>#VALUE!</v>
      </c>
      <c r="G312" s="28">
        <v>0.88</v>
      </c>
      <c r="H312" s="29" t="e">
        <f t="shared" si="51"/>
        <v>#VALUE!</v>
      </c>
      <c r="I312" s="29" t="e">
        <f t="shared" si="50"/>
        <v>#VALUE!</v>
      </c>
      <c r="J312" s="26"/>
      <c r="K312" s="30">
        <f>34575.78</f>
        <v>34575.78</v>
      </c>
      <c r="L312" s="30">
        <f t="shared" si="52"/>
        <v>30426.686399999999</v>
      </c>
      <c r="M312" s="27"/>
      <c r="N312" s="26" t="s">
        <v>38</v>
      </c>
      <c r="O312" s="31" t="s">
        <v>938</v>
      </c>
      <c r="P312" s="32">
        <v>34213</v>
      </c>
      <c r="Q312" s="31" t="s">
        <v>40</v>
      </c>
      <c r="R312" s="32"/>
      <c r="S312" s="32">
        <v>43160</v>
      </c>
      <c r="T312" s="32"/>
      <c r="U312" s="32"/>
      <c r="V312" s="27"/>
      <c r="W312" s="27"/>
      <c r="X312" s="33"/>
      <c r="Y312" s="33"/>
      <c r="Z312" s="27" t="s">
        <v>195</v>
      </c>
      <c r="AA312" s="34" t="s">
        <v>42</v>
      </c>
      <c r="AB312" s="35" t="s">
        <v>43</v>
      </c>
      <c r="AC312" s="36"/>
      <c r="AD312" s="27"/>
      <c r="AE312" s="27"/>
      <c r="AF312" s="27"/>
      <c r="AG312" s="36"/>
      <c r="AH312" s="27"/>
      <c r="AI312" s="27"/>
      <c r="AJ312" s="27"/>
      <c r="AK312" s="36"/>
      <c r="AL312" s="36"/>
      <c r="AM312" s="36"/>
      <c r="AN312" s="36"/>
      <c r="AO312" s="36"/>
    </row>
    <row r="313" spans="1:41" s="1" customFormat="1" ht="45" customHeight="1" x14ac:dyDescent="0.2">
      <c r="A313" s="26">
        <v>72</v>
      </c>
      <c r="B313" s="26"/>
      <c r="C313" s="27" t="s">
        <v>270</v>
      </c>
      <c r="D313" s="27" t="s">
        <v>939</v>
      </c>
      <c r="E313" s="26" t="s">
        <v>940</v>
      </c>
      <c r="F313" s="26" t="e">
        <f t="shared" si="48"/>
        <v>#VALUE!</v>
      </c>
      <c r="G313" s="37">
        <v>1</v>
      </c>
      <c r="H313" s="29" t="e">
        <f t="shared" si="51"/>
        <v>#VALUE!</v>
      </c>
      <c r="I313" s="29" t="e">
        <f t="shared" si="50"/>
        <v>#VALUE!</v>
      </c>
      <c r="J313" s="26"/>
      <c r="K313" s="30">
        <f>34575.78</f>
        <v>34575.78</v>
      </c>
      <c r="L313" s="30">
        <f t="shared" si="52"/>
        <v>34575.78</v>
      </c>
      <c r="M313" s="27"/>
      <c r="N313" s="26" t="s">
        <v>941</v>
      </c>
      <c r="O313" s="31" t="s">
        <v>942</v>
      </c>
      <c r="P313" s="32">
        <v>35034</v>
      </c>
      <c r="Q313" s="31" t="s">
        <v>185</v>
      </c>
      <c r="R313" s="32"/>
      <c r="S313" s="32">
        <v>42427</v>
      </c>
      <c r="T313" s="32">
        <v>33984</v>
      </c>
      <c r="U313" s="32">
        <v>35011</v>
      </c>
      <c r="V313" s="27"/>
      <c r="W313" s="27"/>
      <c r="X313" s="33" t="s">
        <v>455</v>
      </c>
      <c r="Y313" s="33" t="s">
        <v>195</v>
      </c>
      <c r="Z313" s="27" t="s">
        <v>195</v>
      </c>
      <c r="AA313" s="34" t="s">
        <v>42</v>
      </c>
      <c r="AB313" s="35" t="s">
        <v>43</v>
      </c>
      <c r="AC313" s="36"/>
      <c r="AD313" s="27">
        <v>1</v>
      </c>
      <c r="AE313" s="27"/>
      <c r="AF313" s="27"/>
      <c r="AG313" s="36"/>
      <c r="AH313" s="27"/>
      <c r="AI313" s="27">
        <v>12</v>
      </c>
      <c r="AJ313" s="27"/>
      <c r="AK313" s="36"/>
      <c r="AL313" s="36"/>
      <c r="AM313" s="36"/>
      <c r="AN313" s="36"/>
      <c r="AO313" s="36"/>
    </row>
    <row r="314" spans="1:41" s="1" customFormat="1" ht="45" customHeight="1" x14ac:dyDescent="0.2">
      <c r="A314" s="26">
        <v>73</v>
      </c>
      <c r="B314" s="26"/>
      <c r="C314" s="27" t="s">
        <v>335</v>
      </c>
      <c r="D314" s="27" t="s">
        <v>943</v>
      </c>
      <c r="E314" s="26" t="s">
        <v>944</v>
      </c>
      <c r="F314" s="26" t="e">
        <f t="shared" ref="F314:F331" si="54">DATEDIF(P314,Q314,"y") + DATEDIF(T314,U314,"y") + DATEDIF(V314,W314,"y") + SUM(AD314) &amp; " años " &amp; DATEDIF(P314,Q314,"ym") + DATEDIF(T314,U314,"ym") + DATEDIF(V314,W314,"ym") + SUM(AE314) - SUM(AI314) &amp; " meses " &amp; DATEDIF(P314,Q314,"md") + DATEDIF(T314,U314,"md") + DATEDIF(V314,W314,"md") - SUM(AJ314) &amp; " días"</f>
        <v>#VALUE!</v>
      </c>
      <c r="G314" s="28">
        <v>0.75</v>
      </c>
      <c r="H314" s="29" t="e">
        <f t="shared" si="51"/>
        <v>#VALUE!</v>
      </c>
      <c r="I314" s="29" t="e">
        <f t="shared" si="50"/>
        <v>#VALUE!</v>
      </c>
      <c r="J314" s="26"/>
      <c r="K314" s="30">
        <v>32541.77</v>
      </c>
      <c r="L314" s="30">
        <f t="shared" si="52"/>
        <v>24406.327499999999</v>
      </c>
      <c r="M314" s="27"/>
      <c r="N314" s="26" t="s">
        <v>38</v>
      </c>
      <c r="O314" s="31" t="s">
        <v>945</v>
      </c>
      <c r="P314" s="32">
        <v>36069</v>
      </c>
      <c r="Q314" s="31" t="s">
        <v>40</v>
      </c>
      <c r="R314" s="32"/>
      <c r="S314" s="32">
        <v>42427</v>
      </c>
      <c r="T314" s="32">
        <v>35074</v>
      </c>
      <c r="U314" s="32">
        <v>35396</v>
      </c>
      <c r="V314" s="27"/>
      <c r="W314" s="27"/>
      <c r="X314" s="33"/>
      <c r="Y314" s="33"/>
      <c r="Z314" s="27" t="s">
        <v>41</v>
      </c>
      <c r="AA314" s="34" t="s">
        <v>42</v>
      </c>
      <c r="AB314" s="35" t="s">
        <v>43</v>
      </c>
      <c r="AC314" s="36"/>
      <c r="AD314" s="27">
        <v>1</v>
      </c>
      <c r="AE314" s="27"/>
      <c r="AF314" s="27"/>
      <c r="AG314" s="36"/>
      <c r="AH314" s="27"/>
      <c r="AI314" s="27">
        <v>12</v>
      </c>
      <c r="AJ314" s="27"/>
      <c r="AK314" s="36"/>
      <c r="AL314" s="36"/>
      <c r="AM314" s="36"/>
      <c r="AN314" s="36"/>
      <c r="AO314" s="36"/>
    </row>
    <row r="315" spans="1:41" s="1" customFormat="1" ht="45" customHeight="1" x14ac:dyDescent="0.2">
      <c r="A315" s="26">
        <v>74</v>
      </c>
      <c r="B315" s="26"/>
      <c r="C315" s="27" t="s">
        <v>335</v>
      </c>
      <c r="D315" s="27" t="s">
        <v>946</v>
      </c>
      <c r="E315" s="26" t="s">
        <v>947</v>
      </c>
      <c r="F315" s="26" t="e">
        <f t="shared" si="54"/>
        <v>#VALUE!</v>
      </c>
      <c r="G315" s="37">
        <v>0.77500000000000002</v>
      </c>
      <c r="H315" s="29" t="e">
        <f t="shared" si="51"/>
        <v>#VALUE!</v>
      </c>
      <c r="I315" s="29" t="e">
        <f t="shared" si="50"/>
        <v>#VALUE!</v>
      </c>
      <c r="J315" s="26"/>
      <c r="K315" s="30">
        <v>32541.77</v>
      </c>
      <c r="L315" s="30">
        <f t="shared" si="52"/>
        <v>25219.871750000002</v>
      </c>
      <c r="M315" s="27"/>
      <c r="N315" s="26" t="s">
        <v>38</v>
      </c>
      <c r="O315" s="31" t="s">
        <v>948</v>
      </c>
      <c r="P315" s="32">
        <v>35431</v>
      </c>
      <c r="Q315" s="31" t="s">
        <v>40</v>
      </c>
      <c r="R315" s="32"/>
      <c r="S315" s="32">
        <v>42427</v>
      </c>
      <c r="T315" s="32"/>
      <c r="U315" s="32"/>
      <c r="V315" s="27"/>
      <c r="W315" s="27"/>
      <c r="X315" s="33"/>
      <c r="Y315" s="33"/>
      <c r="Z315" s="27" t="s">
        <v>41</v>
      </c>
      <c r="AA315" s="34" t="s">
        <v>42</v>
      </c>
      <c r="AB315" s="35" t="s">
        <v>43</v>
      </c>
      <c r="AC315" s="36"/>
      <c r="AD315" s="27"/>
      <c r="AE315" s="27"/>
      <c r="AF315" s="27"/>
      <c r="AG315" s="36"/>
      <c r="AH315" s="27"/>
      <c r="AI315" s="27"/>
      <c r="AJ315" s="27"/>
      <c r="AK315" s="36"/>
      <c r="AL315" s="36"/>
      <c r="AM315" s="36"/>
      <c r="AN315" s="36"/>
      <c r="AO315" s="36"/>
    </row>
    <row r="316" spans="1:41" s="1" customFormat="1" ht="45" customHeight="1" x14ac:dyDescent="0.2">
      <c r="A316" s="26">
        <v>75</v>
      </c>
      <c r="B316" s="26"/>
      <c r="C316" s="27" t="s">
        <v>335</v>
      </c>
      <c r="D316" s="27" t="s">
        <v>949</v>
      </c>
      <c r="E316" s="26" t="s">
        <v>950</v>
      </c>
      <c r="F316" s="26" t="e">
        <f t="shared" si="54"/>
        <v>#VALUE!</v>
      </c>
      <c r="G316" s="28">
        <v>0.8</v>
      </c>
      <c r="H316" s="29" t="e">
        <f t="shared" si="51"/>
        <v>#VALUE!</v>
      </c>
      <c r="I316" s="29" t="e">
        <f t="shared" si="50"/>
        <v>#VALUE!</v>
      </c>
      <c r="J316" s="26"/>
      <c r="K316" s="30">
        <v>32541.78</v>
      </c>
      <c r="L316" s="30">
        <f t="shared" si="52"/>
        <v>26033.423999999999</v>
      </c>
      <c r="M316" s="27"/>
      <c r="N316" s="26" t="s">
        <v>38</v>
      </c>
      <c r="O316" s="31" t="s">
        <v>951</v>
      </c>
      <c r="P316" s="32">
        <v>36647</v>
      </c>
      <c r="Q316" s="31" t="s">
        <v>40</v>
      </c>
      <c r="R316" s="32"/>
      <c r="S316" s="32">
        <v>42427</v>
      </c>
      <c r="T316" s="32">
        <v>34182</v>
      </c>
      <c r="U316" s="32">
        <v>35643</v>
      </c>
      <c r="V316" s="27">
        <v>35827</v>
      </c>
      <c r="W316" s="27">
        <v>35998</v>
      </c>
      <c r="X316" s="33" t="s">
        <v>455</v>
      </c>
      <c r="Y316" s="33" t="s">
        <v>195</v>
      </c>
      <c r="Z316" s="27" t="s">
        <v>179</v>
      </c>
      <c r="AA316" s="34" t="s">
        <v>42</v>
      </c>
      <c r="AB316" s="35" t="s">
        <v>43</v>
      </c>
      <c r="AC316" s="36"/>
      <c r="AD316" s="27">
        <v>1</v>
      </c>
      <c r="AE316" s="27"/>
      <c r="AF316" s="27"/>
      <c r="AG316" s="36"/>
      <c r="AH316" s="27"/>
      <c r="AI316" s="27">
        <v>12</v>
      </c>
      <c r="AJ316" s="27"/>
      <c r="AK316" s="36"/>
      <c r="AL316" s="36"/>
      <c r="AM316" s="36"/>
      <c r="AN316" s="36"/>
      <c r="AO316" s="36"/>
    </row>
    <row r="317" spans="1:41" s="1" customFormat="1" ht="45" customHeight="1" x14ac:dyDescent="0.2">
      <c r="A317" s="26">
        <v>76</v>
      </c>
      <c r="B317" s="26"/>
      <c r="C317" s="27" t="s">
        <v>335</v>
      </c>
      <c r="D317" s="27" t="s">
        <v>952</v>
      </c>
      <c r="E317" s="26" t="s">
        <v>953</v>
      </c>
      <c r="F317" s="26" t="e">
        <f t="shared" si="54"/>
        <v>#VALUE!</v>
      </c>
      <c r="G317" s="37">
        <v>0.72499999999999998</v>
      </c>
      <c r="H317" s="29" t="e">
        <f t="shared" si="51"/>
        <v>#VALUE!</v>
      </c>
      <c r="I317" s="29" t="e">
        <f t="shared" si="50"/>
        <v>#VALUE!</v>
      </c>
      <c r="J317" s="26"/>
      <c r="K317" s="30">
        <v>32541.78</v>
      </c>
      <c r="L317" s="30">
        <f t="shared" si="52"/>
        <v>23592.790499999999</v>
      </c>
      <c r="M317" s="27"/>
      <c r="N317" s="26" t="s">
        <v>38</v>
      </c>
      <c r="O317" s="31" t="s">
        <v>954</v>
      </c>
      <c r="P317" s="32">
        <v>36100</v>
      </c>
      <c r="Q317" s="31" t="s">
        <v>40</v>
      </c>
      <c r="R317" s="32"/>
      <c r="S317" s="32">
        <v>42427</v>
      </c>
      <c r="T317" s="32"/>
      <c r="U317" s="32"/>
      <c r="V317" s="27"/>
      <c r="W317" s="27"/>
      <c r="X317" s="33" t="s">
        <v>955</v>
      </c>
      <c r="Y317" s="33" t="s">
        <v>195</v>
      </c>
      <c r="Z317" s="27" t="s">
        <v>179</v>
      </c>
      <c r="AA317" s="34" t="s">
        <v>42</v>
      </c>
      <c r="AB317" s="35" t="s">
        <v>43</v>
      </c>
      <c r="AC317" s="36"/>
      <c r="AD317" s="27"/>
      <c r="AE317" s="27"/>
      <c r="AF317" s="27"/>
      <c r="AG317" s="36"/>
      <c r="AH317" s="27"/>
      <c r="AI317" s="27"/>
      <c r="AJ317" s="27"/>
      <c r="AK317" s="36"/>
      <c r="AL317" s="36"/>
      <c r="AM317" s="36"/>
      <c r="AN317" s="36"/>
      <c r="AO317" s="36"/>
    </row>
    <row r="318" spans="1:41" s="1" customFormat="1" ht="45" customHeight="1" x14ac:dyDescent="0.2">
      <c r="A318" s="26">
        <v>77</v>
      </c>
      <c r="B318" s="26"/>
      <c r="C318" s="27" t="s">
        <v>335</v>
      </c>
      <c r="D318" s="27" t="s">
        <v>956</v>
      </c>
      <c r="E318" s="26" t="s">
        <v>957</v>
      </c>
      <c r="F318" s="26" t="e">
        <f t="shared" si="54"/>
        <v>#VALUE!</v>
      </c>
      <c r="G318" s="37">
        <v>0.72499999999999998</v>
      </c>
      <c r="H318" s="29" t="e">
        <f t="shared" si="51"/>
        <v>#VALUE!</v>
      </c>
      <c r="I318" s="29" t="e">
        <f t="shared" si="50"/>
        <v>#VALUE!</v>
      </c>
      <c r="J318" s="26"/>
      <c r="K318" s="30">
        <v>32541.78</v>
      </c>
      <c r="L318" s="30">
        <f t="shared" si="52"/>
        <v>23592.790499999999</v>
      </c>
      <c r="M318" s="27"/>
      <c r="N318" s="26" t="s">
        <v>38</v>
      </c>
      <c r="O318" s="31" t="s">
        <v>958</v>
      </c>
      <c r="P318" s="32">
        <v>36100</v>
      </c>
      <c r="Q318" s="31" t="s">
        <v>40</v>
      </c>
      <c r="R318" s="32"/>
      <c r="S318" s="32">
        <v>42062</v>
      </c>
      <c r="T318" s="32"/>
      <c r="U318" s="32"/>
      <c r="V318" s="27"/>
      <c r="W318" s="27"/>
      <c r="X318" s="33"/>
      <c r="Y318" s="33"/>
      <c r="Z318" s="27" t="s">
        <v>41</v>
      </c>
      <c r="AA318" s="34" t="s">
        <v>42</v>
      </c>
      <c r="AB318" s="35" t="s">
        <v>43</v>
      </c>
      <c r="AC318" s="36"/>
      <c r="AD318" s="27"/>
      <c r="AE318" s="27"/>
      <c r="AF318" s="27"/>
      <c r="AG318" s="36"/>
      <c r="AH318" s="27"/>
      <c r="AI318" s="27"/>
      <c r="AJ318" s="27"/>
      <c r="AK318" s="36"/>
      <c r="AL318" s="36"/>
      <c r="AM318" s="36"/>
      <c r="AN318" s="36"/>
      <c r="AO318" s="36"/>
    </row>
    <row r="319" spans="1:41" s="1" customFormat="1" ht="45" customHeight="1" x14ac:dyDescent="0.2">
      <c r="A319" s="26">
        <v>78</v>
      </c>
      <c r="B319" s="26"/>
      <c r="C319" s="27" t="s">
        <v>335</v>
      </c>
      <c r="D319" s="27" t="s">
        <v>959</v>
      </c>
      <c r="E319" s="26" t="s">
        <v>960</v>
      </c>
      <c r="F319" s="26" t="e">
        <f t="shared" si="54"/>
        <v>#VALUE!</v>
      </c>
      <c r="G319" s="37">
        <v>0.72499999999999998</v>
      </c>
      <c r="H319" s="29" t="e">
        <f t="shared" si="51"/>
        <v>#VALUE!</v>
      </c>
      <c r="I319" s="29" t="e">
        <f t="shared" si="50"/>
        <v>#VALUE!</v>
      </c>
      <c r="J319" s="26"/>
      <c r="K319" s="30">
        <v>31510.28</v>
      </c>
      <c r="L319" s="30">
        <f t="shared" si="52"/>
        <v>22844.952999999998</v>
      </c>
      <c r="M319" s="27"/>
      <c r="N319" s="26" t="s">
        <v>38</v>
      </c>
      <c r="O319" s="31" t="s">
        <v>961</v>
      </c>
      <c r="P319" s="32">
        <v>36479</v>
      </c>
      <c r="Q319" s="31" t="s">
        <v>40</v>
      </c>
      <c r="R319" s="32"/>
      <c r="S319" s="32">
        <v>43888</v>
      </c>
      <c r="T319" s="32">
        <v>35309</v>
      </c>
      <c r="U319" s="32">
        <v>35579</v>
      </c>
      <c r="V319" s="27"/>
      <c r="W319" s="27"/>
      <c r="X319" s="33"/>
      <c r="Y319" s="33" t="s">
        <v>41</v>
      </c>
      <c r="Z319" s="27" t="s">
        <v>41</v>
      </c>
      <c r="AA319" s="34" t="s">
        <v>42</v>
      </c>
      <c r="AB319" s="35" t="s">
        <v>43</v>
      </c>
      <c r="AC319" s="36"/>
      <c r="AD319" s="27">
        <v>1</v>
      </c>
      <c r="AE319" s="27">
        <v>1</v>
      </c>
      <c r="AF319" s="27"/>
      <c r="AG319" s="36"/>
      <c r="AH319" s="27"/>
      <c r="AI319" s="27">
        <v>12</v>
      </c>
      <c r="AJ319" s="27">
        <v>31</v>
      </c>
      <c r="AK319" s="36"/>
      <c r="AL319" s="36"/>
      <c r="AM319" s="36"/>
      <c r="AN319" s="36"/>
      <c r="AO319" s="36"/>
    </row>
    <row r="320" spans="1:41" s="1" customFormat="1" ht="45" customHeight="1" x14ac:dyDescent="0.2">
      <c r="A320" s="26">
        <v>79</v>
      </c>
      <c r="B320" s="26"/>
      <c r="C320" s="27" t="s">
        <v>335</v>
      </c>
      <c r="D320" s="27" t="s">
        <v>962</v>
      </c>
      <c r="E320" s="26" t="s">
        <v>963</v>
      </c>
      <c r="F320" s="26" t="e">
        <f t="shared" si="54"/>
        <v>#VALUE!</v>
      </c>
      <c r="G320" s="37">
        <v>0.72499999999999998</v>
      </c>
      <c r="H320" s="29" t="e">
        <f t="shared" si="51"/>
        <v>#VALUE!</v>
      </c>
      <c r="I320" s="29" t="e">
        <f t="shared" si="50"/>
        <v>#VALUE!</v>
      </c>
      <c r="J320" s="26"/>
      <c r="K320" s="30">
        <v>32541.78</v>
      </c>
      <c r="L320" s="30">
        <f t="shared" si="52"/>
        <v>23592.790499999999</v>
      </c>
      <c r="M320" s="27"/>
      <c r="N320" s="26" t="s">
        <v>38</v>
      </c>
      <c r="O320" s="31" t="s">
        <v>964</v>
      </c>
      <c r="P320" s="32">
        <v>39387</v>
      </c>
      <c r="Q320" s="31" t="s">
        <v>40</v>
      </c>
      <c r="R320" s="32"/>
      <c r="S320" s="32">
        <v>42427</v>
      </c>
      <c r="T320" s="32">
        <v>34973</v>
      </c>
      <c r="U320" s="32">
        <v>35871</v>
      </c>
      <c r="V320" s="27">
        <v>36039</v>
      </c>
      <c r="W320" s="27">
        <v>38426</v>
      </c>
      <c r="X320" s="33" t="s">
        <v>455</v>
      </c>
      <c r="Y320" s="33" t="s">
        <v>41</v>
      </c>
      <c r="Z320" s="27" t="s">
        <v>41</v>
      </c>
      <c r="AA320" s="34" t="s">
        <v>42</v>
      </c>
      <c r="AB320" s="35" t="s">
        <v>43</v>
      </c>
      <c r="AC320" s="36"/>
      <c r="AD320" s="27">
        <v>1</v>
      </c>
      <c r="AE320" s="27">
        <v>1</v>
      </c>
      <c r="AF320" s="27"/>
      <c r="AG320" s="36"/>
      <c r="AH320" s="27"/>
      <c r="AI320" s="27">
        <v>12</v>
      </c>
      <c r="AJ320" s="27">
        <v>30</v>
      </c>
      <c r="AK320" s="36"/>
      <c r="AL320" s="36"/>
      <c r="AM320" s="36"/>
      <c r="AN320" s="36"/>
      <c r="AO320" s="36"/>
    </row>
    <row r="321" spans="1:41" s="1" customFormat="1" ht="45" customHeight="1" x14ac:dyDescent="0.2">
      <c r="A321" s="26">
        <v>80</v>
      </c>
      <c r="B321" s="26"/>
      <c r="C321" s="27" t="s">
        <v>335</v>
      </c>
      <c r="D321" s="27" t="s">
        <v>965</v>
      </c>
      <c r="E321" s="26" t="s">
        <v>966</v>
      </c>
      <c r="F321" s="26" t="e">
        <f t="shared" si="54"/>
        <v>#VALUE!</v>
      </c>
      <c r="G321" s="37">
        <v>0.72499999999999998</v>
      </c>
      <c r="H321" s="29" t="e">
        <f t="shared" si="51"/>
        <v>#VALUE!</v>
      </c>
      <c r="I321" s="29" t="e">
        <f t="shared" si="50"/>
        <v>#VALUE!</v>
      </c>
      <c r="J321" s="26"/>
      <c r="K321" s="30">
        <v>32541.78</v>
      </c>
      <c r="L321" s="30">
        <f t="shared" si="52"/>
        <v>23592.790499999999</v>
      </c>
      <c r="M321" s="27"/>
      <c r="N321" s="26" t="s">
        <v>38</v>
      </c>
      <c r="O321" s="31" t="s">
        <v>967</v>
      </c>
      <c r="P321" s="32">
        <v>36220</v>
      </c>
      <c r="Q321" s="31" t="s">
        <v>40</v>
      </c>
      <c r="R321" s="32"/>
      <c r="S321" s="32">
        <v>42427</v>
      </c>
      <c r="T321" s="32"/>
      <c r="U321" s="32"/>
      <c r="V321" s="27"/>
      <c r="W321" s="27"/>
      <c r="X321" s="33"/>
      <c r="Y321" s="33"/>
      <c r="Z321" s="27" t="s">
        <v>41</v>
      </c>
      <c r="AA321" s="34" t="s">
        <v>42</v>
      </c>
      <c r="AB321" s="35" t="s">
        <v>43</v>
      </c>
      <c r="AC321" s="36"/>
      <c r="AD321" s="27"/>
      <c r="AE321" s="27"/>
      <c r="AF321" s="27"/>
      <c r="AG321" s="36"/>
      <c r="AH321" s="27"/>
      <c r="AI321" s="27"/>
      <c r="AJ321" s="27"/>
      <c r="AK321" s="36"/>
      <c r="AL321" s="36"/>
      <c r="AM321" s="36"/>
      <c r="AN321" s="36"/>
      <c r="AO321" s="36"/>
    </row>
    <row r="322" spans="1:41" s="1" customFormat="1" ht="45" customHeight="1" x14ac:dyDescent="0.2">
      <c r="A322" s="26">
        <v>81</v>
      </c>
      <c r="B322" s="26"/>
      <c r="C322" s="27" t="s">
        <v>335</v>
      </c>
      <c r="D322" s="27" t="s">
        <v>968</v>
      </c>
      <c r="E322" s="26" t="s">
        <v>969</v>
      </c>
      <c r="F322" s="26" t="e">
        <f t="shared" si="54"/>
        <v>#VALUE!</v>
      </c>
      <c r="G322" s="28">
        <v>0.75</v>
      </c>
      <c r="H322" s="29" t="e">
        <f t="shared" si="51"/>
        <v>#VALUE!</v>
      </c>
      <c r="I322" s="29" t="e">
        <f t="shared" si="50"/>
        <v>#VALUE!</v>
      </c>
      <c r="J322" s="26"/>
      <c r="K322" s="30">
        <v>32541.77</v>
      </c>
      <c r="L322" s="30">
        <f t="shared" si="52"/>
        <v>24406.327499999999</v>
      </c>
      <c r="M322" s="27"/>
      <c r="N322" s="26" t="s">
        <v>38</v>
      </c>
      <c r="O322" s="31" t="s">
        <v>970</v>
      </c>
      <c r="P322" s="32">
        <v>38231</v>
      </c>
      <c r="Q322" s="31" t="s">
        <v>40</v>
      </c>
      <c r="R322" s="32"/>
      <c r="S322" s="32">
        <v>42062</v>
      </c>
      <c r="T322" s="32">
        <v>34001</v>
      </c>
      <c r="U322" s="32">
        <v>35886</v>
      </c>
      <c r="V322" s="27">
        <v>35887</v>
      </c>
      <c r="W322" s="27">
        <v>36301</v>
      </c>
      <c r="X322" s="33"/>
      <c r="Y322" s="33" t="s">
        <v>41</v>
      </c>
      <c r="Z322" s="27" t="s">
        <v>41</v>
      </c>
      <c r="AA322" s="34" t="s">
        <v>42</v>
      </c>
      <c r="AB322" s="35" t="s">
        <v>43</v>
      </c>
      <c r="AC322" s="36"/>
      <c r="AD322" s="27"/>
      <c r="AE322" s="27"/>
      <c r="AF322" s="27"/>
      <c r="AG322" s="36"/>
      <c r="AH322" s="27"/>
      <c r="AI322" s="27"/>
      <c r="AJ322" s="27"/>
      <c r="AK322" s="36"/>
      <c r="AL322" s="36"/>
      <c r="AM322" s="36"/>
      <c r="AN322" s="36"/>
      <c r="AO322" s="36"/>
    </row>
    <row r="323" spans="1:41" s="1" customFormat="1" ht="45" customHeight="1" x14ac:dyDescent="0.2">
      <c r="A323" s="26">
        <v>82</v>
      </c>
      <c r="B323" s="26"/>
      <c r="C323" s="27" t="s">
        <v>335</v>
      </c>
      <c r="D323" s="27" t="s">
        <v>971</v>
      </c>
      <c r="E323" s="26" t="s">
        <v>972</v>
      </c>
      <c r="F323" s="26" t="e">
        <f t="shared" si="54"/>
        <v>#VALUE!</v>
      </c>
      <c r="G323" s="37">
        <v>0.72499999999999998</v>
      </c>
      <c r="H323" s="29" t="e">
        <f t="shared" si="51"/>
        <v>#VALUE!</v>
      </c>
      <c r="I323" s="29" t="e">
        <f t="shared" si="50"/>
        <v>#VALUE!</v>
      </c>
      <c r="J323" s="26"/>
      <c r="K323" s="30">
        <v>32541.78</v>
      </c>
      <c r="L323" s="30">
        <f t="shared" si="52"/>
        <v>23592.790499999999</v>
      </c>
      <c r="M323" s="27"/>
      <c r="N323" s="26" t="s">
        <v>38</v>
      </c>
      <c r="O323" s="31" t="s">
        <v>973</v>
      </c>
      <c r="P323" s="32">
        <v>36100</v>
      </c>
      <c r="Q323" s="31" t="s">
        <v>40</v>
      </c>
      <c r="R323" s="32"/>
      <c r="S323" s="32">
        <v>42062</v>
      </c>
      <c r="T323" s="32"/>
      <c r="U323" s="32"/>
      <c r="V323" s="27"/>
      <c r="W323" s="27"/>
      <c r="X323" s="33"/>
      <c r="Y323" s="33" t="s">
        <v>41</v>
      </c>
      <c r="Z323" s="27" t="s">
        <v>41</v>
      </c>
      <c r="AA323" s="34" t="s">
        <v>42</v>
      </c>
      <c r="AB323" s="35" t="s">
        <v>43</v>
      </c>
      <c r="AC323" s="36"/>
      <c r="AD323" s="27"/>
      <c r="AE323" s="27"/>
      <c r="AF323" s="27"/>
      <c r="AG323" s="36"/>
      <c r="AH323" s="27"/>
      <c r="AI323" s="27"/>
      <c r="AJ323" s="27"/>
      <c r="AK323" s="36"/>
      <c r="AL323" s="36"/>
      <c r="AM323" s="36"/>
      <c r="AN323" s="36"/>
      <c r="AO323" s="36"/>
    </row>
    <row r="324" spans="1:41" s="1" customFormat="1" ht="45" customHeight="1" x14ac:dyDescent="0.2">
      <c r="A324" s="26">
        <v>83</v>
      </c>
      <c r="B324" s="26"/>
      <c r="C324" s="27" t="s">
        <v>335</v>
      </c>
      <c r="D324" s="27" t="s">
        <v>974</v>
      </c>
      <c r="E324" s="26" t="s">
        <v>975</v>
      </c>
      <c r="F324" s="26" t="e">
        <f t="shared" si="54"/>
        <v>#VALUE!</v>
      </c>
      <c r="G324" s="37">
        <v>0.72499999999999998</v>
      </c>
      <c r="H324" s="29" t="e">
        <f t="shared" si="51"/>
        <v>#VALUE!</v>
      </c>
      <c r="I324" s="29" t="e">
        <f t="shared" si="50"/>
        <v>#VALUE!</v>
      </c>
      <c r="J324" s="26"/>
      <c r="K324" s="30">
        <v>32541.78</v>
      </c>
      <c r="L324" s="30">
        <f t="shared" si="52"/>
        <v>23592.790499999999</v>
      </c>
      <c r="M324" s="27"/>
      <c r="N324" s="26" t="s">
        <v>38</v>
      </c>
      <c r="O324" s="31" t="s">
        <v>976</v>
      </c>
      <c r="P324" s="32">
        <v>36220</v>
      </c>
      <c r="Q324" s="31" t="s">
        <v>40</v>
      </c>
      <c r="R324" s="32"/>
      <c r="S324" s="32">
        <v>42427</v>
      </c>
      <c r="T324" s="32"/>
      <c r="U324" s="32"/>
      <c r="V324" s="27"/>
      <c r="W324" s="27"/>
      <c r="X324" s="33"/>
      <c r="Y324" s="33"/>
      <c r="Z324" s="27" t="s">
        <v>41</v>
      </c>
      <c r="AA324" s="34" t="s">
        <v>42</v>
      </c>
      <c r="AB324" s="35" t="s">
        <v>43</v>
      </c>
      <c r="AC324" s="36"/>
      <c r="AD324" s="27"/>
      <c r="AE324" s="27"/>
      <c r="AF324" s="27"/>
      <c r="AG324" s="36"/>
      <c r="AH324" s="27"/>
      <c r="AI324" s="27"/>
      <c r="AJ324" s="27"/>
      <c r="AK324" s="36"/>
      <c r="AL324" s="36"/>
      <c r="AM324" s="36"/>
      <c r="AN324" s="36"/>
      <c r="AO324" s="36"/>
    </row>
    <row r="325" spans="1:41" s="1" customFormat="1" ht="45" customHeight="1" x14ac:dyDescent="0.2">
      <c r="A325" s="26">
        <v>84</v>
      </c>
      <c r="B325" s="26"/>
      <c r="C325" s="27" t="s">
        <v>335</v>
      </c>
      <c r="D325" s="27" t="s">
        <v>977</v>
      </c>
      <c r="E325" s="26" t="s">
        <v>978</v>
      </c>
      <c r="F325" s="26" t="e">
        <f t="shared" si="54"/>
        <v>#VALUE!</v>
      </c>
      <c r="G325" s="37">
        <v>0.72499999999999998</v>
      </c>
      <c r="H325" s="29" t="e">
        <f t="shared" si="51"/>
        <v>#VALUE!</v>
      </c>
      <c r="I325" s="29" t="e">
        <f t="shared" si="50"/>
        <v>#VALUE!</v>
      </c>
      <c r="J325" s="26"/>
      <c r="K325" s="30">
        <v>32541.78</v>
      </c>
      <c r="L325" s="30">
        <f t="shared" si="52"/>
        <v>23592.790499999999</v>
      </c>
      <c r="M325" s="27"/>
      <c r="N325" s="26" t="s">
        <v>38</v>
      </c>
      <c r="O325" s="31" t="s">
        <v>979</v>
      </c>
      <c r="P325" s="32">
        <v>37712</v>
      </c>
      <c r="Q325" s="31" t="s">
        <v>40</v>
      </c>
      <c r="R325" s="32"/>
      <c r="S325" s="32">
        <v>42427</v>
      </c>
      <c r="T325" s="32">
        <v>35735</v>
      </c>
      <c r="U325" s="32">
        <v>37196</v>
      </c>
      <c r="V325" s="27"/>
      <c r="W325" s="27"/>
      <c r="X325" s="33"/>
      <c r="Y325" s="33"/>
      <c r="Z325" s="27" t="s">
        <v>41</v>
      </c>
      <c r="AA325" s="34" t="s">
        <v>42</v>
      </c>
      <c r="AB325" s="35" t="s">
        <v>43</v>
      </c>
      <c r="AC325" s="36"/>
      <c r="AD325" s="27"/>
      <c r="AE325" s="27"/>
      <c r="AF325" s="27"/>
      <c r="AG325" s="36"/>
      <c r="AH325" s="27"/>
      <c r="AI325" s="27"/>
      <c r="AJ325" s="27"/>
      <c r="AK325" s="36"/>
      <c r="AL325" s="36"/>
      <c r="AM325" s="36"/>
      <c r="AN325" s="36"/>
      <c r="AO325" s="36"/>
    </row>
    <row r="326" spans="1:41" s="1" customFormat="1" ht="45" customHeight="1" x14ac:dyDescent="0.2">
      <c r="A326" s="26">
        <v>85</v>
      </c>
      <c r="B326" s="26"/>
      <c r="C326" s="27" t="s">
        <v>335</v>
      </c>
      <c r="D326" s="27" t="s">
        <v>980</v>
      </c>
      <c r="E326" s="26" t="s">
        <v>981</v>
      </c>
      <c r="F326" s="26" t="e">
        <f t="shared" si="54"/>
        <v>#VALUE!</v>
      </c>
      <c r="G326" s="37">
        <v>0.625</v>
      </c>
      <c r="H326" s="29" t="e">
        <f t="shared" si="51"/>
        <v>#VALUE!</v>
      </c>
      <c r="I326" s="29" t="e">
        <f t="shared" si="50"/>
        <v>#VALUE!</v>
      </c>
      <c r="J326" s="26"/>
      <c r="K326" s="30">
        <v>32541.78</v>
      </c>
      <c r="L326" s="30">
        <f t="shared" si="52"/>
        <v>20338.612499999999</v>
      </c>
      <c r="M326" s="27"/>
      <c r="N326" s="26" t="s">
        <v>38</v>
      </c>
      <c r="O326" s="31" t="s">
        <v>982</v>
      </c>
      <c r="P326" s="32">
        <v>37712</v>
      </c>
      <c r="Q326" s="31" t="s">
        <v>40</v>
      </c>
      <c r="R326" s="32"/>
      <c r="S326" s="32">
        <v>42427</v>
      </c>
      <c r="T326" s="32"/>
      <c r="U326" s="32"/>
      <c r="V326" s="27"/>
      <c r="W326" s="27"/>
      <c r="X326" s="33" t="s">
        <v>455</v>
      </c>
      <c r="Y326" s="33" t="s">
        <v>41</v>
      </c>
      <c r="Z326" s="27" t="s">
        <v>41</v>
      </c>
      <c r="AA326" s="34" t="s">
        <v>42</v>
      </c>
      <c r="AB326" s="35" t="s">
        <v>43</v>
      </c>
      <c r="AC326" s="36"/>
      <c r="AD326" s="27"/>
      <c r="AE326" s="27"/>
      <c r="AF326" s="27"/>
      <c r="AG326" s="36"/>
      <c r="AH326" s="27"/>
      <c r="AI326" s="27"/>
      <c r="AJ326" s="27"/>
      <c r="AK326" s="36"/>
      <c r="AL326" s="36"/>
      <c r="AM326" s="36"/>
      <c r="AN326" s="36"/>
      <c r="AO326" s="36"/>
    </row>
    <row r="327" spans="1:41" s="1" customFormat="1" ht="45" customHeight="1" x14ac:dyDescent="0.2">
      <c r="A327" s="26">
        <v>86</v>
      </c>
      <c r="B327" s="26"/>
      <c r="C327" s="27" t="s">
        <v>335</v>
      </c>
      <c r="D327" s="27" t="s">
        <v>983</v>
      </c>
      <c r="E327" s="26" t="s">
        <v>984</v>
      </c>
      <c r="F327" s="26" t="e">
        <f t="shared" si="54"/>
        <v>#VALUE!</v>
      </c>
      <c r="G327" s="28">
        <v>0.7</v>
      </c>
      <c r="H327" s="29" t="e">
        <f t="shared" si="51"/>
        <v>#VALUE!</v>
      </c>
      <c r="I327" s="29" t="e">
        <f t="shared" si="50"/>
        <v>#VALUE!</v>
      </c>
      <c r="J327" s="26"/>
      <c r="K327" s="30">
        <f t="shared" ref="K327" si="55">32541.78+8000</f>
        <v>40541.78</v>
      </c>
      <c r="L327" s="30">
        <f t="shared" si="52"/>
        <v>28379.245999999999</v>
      </c>
      <c r="M327" s="27"/>
      <c r="N327" s="26" t="s">
        <v>38</v>
      </c>
      <c r="O327" s="31" t="s">
        <v>985</v>
      </c>
      <c r="P327" s="32">
        <v>36434</v>
      </c>
      <c r="Q327" s="31" t="s">
        <v>40</v>
      </c>
      <c r="R327" s="32"/>
      <c r="S327" s="32">
        <v>42427</v>
      </c>
      <c r="T327" s="32"/>
      <c r="U327" s="32"/>
      <c r="V327" s="27"/>
      <c r="W327" s="27"/>
      <c r="X327" s="33"/>
      <c r="Y327" s="33"/>
      <c r="Z327" s="27" t="s">
        <v>41</v>
      </c>
      <c r="AA327" s="34" t="s">
        <v>42</v>
      </c>
      <c r="AB327" s="35" t="s">
        <v>43</v>
      </c>
      <c r="AC327" s="36"/>
      <c r="AD327" s="27"/>
      <c r="AE327" s="27"/>
      <c r="AF327" s="27"/>
      <c r="AG327" s="36"/>
      <c r="AH327" s="27"/>
      <c r="AI327" s="27"/>
      <c r="AJ327" s="27"/>
      <c r="AK327" s="36"/>
      <c r="AL327" s="36"/>
      <c r="AM327" s="36"/>
      <c r="AN327" s="36"/>
      <c r="AO327" s="36"/>
    </row>
    <row r="328" spans="1:41" s="1" customFormat="1" ht="45" customHeight="1" x14ac:dyDescent="0.2">
      <c r="A328" s="26">
        <v>87</v>
      </c>
      <c r="B328" s="26"/>
      <c r="C328" s="27" t="s">
        <v>335</v>
      </c>
      <c r="D328" s="27" t="s">
        <v>986</v>
      </c>
      <c r="E328" s="26" t="s">
        <v>987</v>
      </c>
      <c r="F328" s="26" t="e">
        <f t="shared" ref="F328:F330" si="56">DATEDIF(P328,Q328,"y") + DATEDIF(T328,U328,"y") + DATEDIF(V328,W328,"y") + SUM(AD328) &amp; " años " &amp; DATEDIF(P328,Q328,"ym") + DATEDIF(T328,U328,"ym") + DATEDIF(V328,W328,"ym") + SUM(AE328) - SUM(AI328) &amp; " meses " &amp; DATEDIF(P328,Q328,"md") + DATEDIF(T328,U328,"md") + DATEDIF(V328,W328,"md") - SUM(AJ328) &amp; " días"</f>
        <v>#VALUE!</v>
      </c>
      <c r="G328" s="37">
        <v>0.67500000000000004</v>
      </c>
      <c r="H328" s="29" t="e">
        <f t="shared" si="51"/>
        <v>#VALUE!</v>
      </c>
      <c r="I328" s="29" t="e">
        <f t="shared" si="50"/>
        <v>#VALUE!</v>
      </c>
      <c r="J328" s="26"/>
      <c r="K328" s="30">
        <v>32541.85</v>
      </c>
      <c r="L328" s="30">
        <f t="shared" si="52"/>
        <v>21965.748749999999</v>
      </c>
      <c r="M328" s="27"/>
      <c r="N328" s="26" t="s">
        <v>38</v>
      </c>
      <c r="O328" s="31" t="s">
        <v>988</v>
      </c>
      <c r="P328" s="32">
        <v>36923</v>
      </c>
      <c r="Q328" s="31" t="s">
        <v>40</v>
      </c>
      <c r="R328" s="32"/>
      <c r="S328" s="32">
        <v>42795</v>
      </c>
      <c r="T328" s="32"/>
      <c r="U328" s="32"/>
      <c r="V328" s="27"/>
      <c r="W328" s="27"/>
      <c r="X328" s="33"/>
      <c r="Y328" s="33" t="s">
        <v>106</v>
      </c>
      <c r="Z328" s="27" t="s">
        <v>289</v>
      </c>
      <c r="AA328" s="34" t="s">
        <v>42</v>
      </c>
      <c r="AB328" s="35" t="s">
        <v>43</v>
      </c>
      <c r="AC328" s="36"/>
      <c r="AD328" s="27"/>
      <c r="AE328" s="27"/>
      <c r="AF328" s="27"/>
      <c r="AG328" s="36"/>
      <c r="AH328" s="27"/>
      <c r="AI328" s="27"/>
      <c r="AJ328" s="27"/>
      <c r="AK328" s="36"/>
      <c r="AL328" s="36"/>
      <c r="AM328" s="36"/>
      <c r="AN328" s="36"/>
      <c r="AO328" s="36"/>
    </row>
    <row r="329" spans="1:41" s="1" customFormat="1" ht="45" customHeight="1" x14ac:dyDescent="0.2">
      <c r="A329" s="26">
        <v>88</v>
      </c>
      <c r="B329" s="26"/>
      <c r="C329" s="27" t="s">
        <v>335</v>
      </c>
      <c r="D329" s="27" t="s">
        <v>989</v>
      </c>
      <c r="E329" s="26" t="s">
        <v>990</v>
      </c>
      <c r="F329" s="26" t="e">
        <f t="shared" si="56"/>
        <v>#VALUE!</v>
      </c>
      <c r="G329" s="37">
        <v>0.625</v>
      </c>
      <c r="H329" s="29" t="e">
        <f t="shared" si="51"/>
        <v>#VALUE!</v>
      </c>
      <c r="I329" s="29" t="e">
        <f t="shared" si="50"/>
        <v>#VALUE!</v>
      </c>
      <c r="J329" s="26"/>
      <c r="K329" s="30">
        <v>31510.27</v>
      </c>
      <c r="L329" s="30">
        <f t="shared" si="52"/>
        <v>19693.918750000001</v>
      </c>
      <c r="M329" s="27"/>
      <c r="N329" s="26" t="s">
        <v>38</v>
      </c>
      <c r="O329" s="31" t="s">
        <v>991</v>
      </c>
      <c r="P329" s="32">
        <v>37653</v>
      </c>
      <c r="Q329" s="31" t="s">
        <v>40</v>
      </c>
      <c r="R329" s="32"/>
      <c r="S329" s="32">
        <v>43888</v>
      </c>
      <c r="T329" s="32"/>
      <c r="U329" s="32"/>
      <c r="V329" s="27"/>
      <c r="W329" s="27"/>
      <c r="X329" s="33"/>
      <c r="Y329" s="33" t="s">
        <v>106</v>
      </c>
      <c r="Z329" s="27" t="s">
        <v>289</v>
      </c>
      <c r="AA329" s="34" t="s">
        <v>42</v>
      </c>
      <c r="AB329" s="35" t="s">
        <v>43</v>
      </c>
      <c r="AC329" s="36"/>
      <c r="AD329" s="27"/>
      <c r="AE329" s="27"/>
      <c r="AF329" s="27"/>
      <c r="AG329" s="36"/>
      <c r="AH329" s="27"/>
      <c r="AI329" s="27"/>
      <c r="AJ329" s="27"/>
      <c r="AK329" s="36"/>
      <c r="AL329" s="36"/>
      <c r="AM329" s="36"/>
      <c r="AN329" s="36"/>
      <c r="AO329" s="36"/>
    </row>
    <row r="330" spans="1:41" s="1" customFormat="1" ht="45" customHeight="1" x14ac:dyDescent="0.2">
      <c r="A330" s="26">
        <v>89</v>
      </c>
      <c r="B330" s="26"/>
      <c r="C330" s="27" t="s">
        <v>335</v>
      </c>
      <c r="D330" s="27" t="s">
        <v>992</v>
      </c>
      <c r="E330" s="26" t="s">
        <v>993</v>
      </c>
      <c r="F330" s="26" t="e">
        <f t="shared" si="56"/>
        <v>#VALUE!</v>
      </c>
      <c r="G330" s="28">
        <v>0.6</v>
      </c>
      <c r="H330" s="29" t="e">
        <f t="shared" si="51"/>
        <v>#VALUE!</v>
      </c>
      <c r="I330" s="29" t="e">
        <f t="shared" si="50"/>
        <v>#VALUE!</v>
      </c>
      <c r="J330" s="26"/>
      <c r="K330" s="30">
        <v>31510.28</v>
      </c>
      <c r="L330" s="30">
        <f t="shared" si="52"/>
        <v>18906.167999999998</v>
      </c>
      <c r="M330" s="27"/>
      <c r="N330" s="26" t="s">
        <v>38</v>
      </c>
      <c r="O330" s="31" t="s">
        <v>994</v>
      </c>
      <c r="P330" s="32">
        <v>37987</v>
      </c>
      <c r="Q330" s="31" t="s">
        <v>40</v>
      </c>
      <c r="R330" s="32"/>
      <c r="S330" s="32">
        <v>43888</v>
      </c>
      <c r="T330" s="32"/>
      <c r="U330" s="32"/>
      <c r="V330" s="27"/>
      <c r="W330" s="27"/>
      <c r="X330" s="33" t="s">
        <v>455</v>
      </c>
      <c r="Y330" s="33" t="s">
        <v>106</v>
      </c>
      <c r="Z330" s="27" t="s">
        <v>289</v>
      </c>
      <c r="AA330" s="34" t="s">
        <v>42</v>
      </c>
      <c r="AB330" s="35" t="s">
        <v>43</v>
      </c>
      <c r="AC330" s="36"/>
      <c r="AD330" s="27"/>
      <c r="AE330" s="27"/>
      <c r="AF330" s="27"/>
      <c r="AG330" s="36"/>
      <c r="AH330" s="27"/>
      <c r="AI330" s="27"/>
      <c r="AJ330" s="27"/>
      <c r="AK330" s="36"/>
      <c r="AL330" s="36"/>
      <c r="AM330" s="36"/>
      <c r="AN330" s="36"/>
      <c r="AO330" s="36"/>
    </row>
    <row r="331" spans="1:41" s="1" customFormat="1" ht="45" customHeight="1" x14ac:dyDescent="0.2">
      <c r="A331" s="26">
        <v>90</v>
      </c>
      <c r="B331" s="26"/>
      <c r="C331" s="27" t="s">
        <v>335</v>
      </c>
      <c r="D331" s="27" t="s">
        <v>995</v>
      </c>
      <c r="E331" s="26" t="s">
        <v>996</v>
      </c>
      <c r="F331" s="26" t="e">
        <f t="shared" si="54"/>
        <v>#VALUE!</v>
      </c>
      <c r="G331" s="37">
        <v>0.72499999999999998</v>
      </c>
      <c r="H331" s="29" t="e">
        <f t="shared" si="51"/>
        <v>#VALUE!</v>
      </c>
      <c r="I331" s="29" t="e">
        <f t="shared" si="50"/>
        <v>#VALUE!</v>
      </c>
      <c r="J331" s="26"/>
      <c r="K331" s="30">
        <v>32541.78</v>
      </c>
      <c r="L331" s="30">
        <f t="shared" si="52"/>
        <v>23592.790499999999</v>
      </c>
      <c r="M331" s="27"/>
      <c r="N331" s="26" t="s">
        <v>38</v>
      </c>
      <c r="O331" s="31" t="s">
        <v>997</v>
      </c>
      <c r="P331" s="32">
        <v>36220</v>
      </c>
      <c r="Q331" s="31" t="s">
        <v>40</v>
      </c>
      <c r="R331" s="32"/>
      <c r="S331" s="32">
        <v>42062</v>
      </c>
      <c r="T331" s="32"/>
      <c r="U331" s="32"/>
      <c r="V331" s="27"/>
      <c r="W331" s="27"/>
      <c r="X331" s="33" t="s">
        <v>455</v>
      </c>
      <c r="Y331" s="33" t="s">
        <v>106</v>
      </c>
      <c r="Z331" s="27" t="s">
        <v>289</v>
      </c>
      <c r="AA331" s="34" t="s">
        <v>42</v>
      </c>
      <c r="AB331" s="35" t="s">
        <v>43</v>
      </c>
      <c r="AC331" s="36"/>
      <c r="AD331" s="27"/>
      <c r="AE331" s="27"/>
      <c r="AF331" s="27"/>
      <c r="AG331" s="36"/>
      <c r="AH331" s="27"/>
      <c r="AI331" s="27"/>
      <c r="AJ331" s="27"/>
      <c r="AK331" s="36"/>
      <c r="AL331" s="36"/>
      <c r="AM331" s="36"/>
      <c r="AN331" s="36"/>
      <c r="AO331" s="36"/>
    </row>
    <row r="332" spans="1:41" s="1" customFormat="1" ht="45" customHeight="1" x14ac:dyDescent="0.2">
      <c r="A332" s="26">
        <v>91</v>
      </c>
      <c r="B332" s="26"/>
      <c r="C332" s="27" t="s">
        <v>998</v>
      </c>
      <c r="D332" s="27" t="s">
        <v>999</v>
      </c>
      <c r="E332" s="26" t="s">
        <v>1000</v>
      </c>
      <c r="F332" s="26" t="e">
        <f>DATEDIF(P332,Q332,"y") + DATEDIF(T332,U332,"y") + DATEDIF(V332,W332,"y") + SUM(AD332) &amp; " años " &amp; DATEDIF(P332,Q332,"ym") + DATEDIF(T332,U332,"ym") + DATEDIF(V332,W332,"ym") + SUM(AE332) - SUM(AI332) &amp; " meses " &amp; DATEDIF(P332,Q332,"md") + DATEDIF(T332,U332,"md") + DATEDIF(V332,W332,"md") - SUM(AJ332) &amp; " días"</f>
        <v>#VALUE!</v>
      </c>
      <c r="G332" s="37">
        <v>0.67500000000000004</v>
      </c>
      <c r="H332" s="29" t="e">
        <f>DATEDIF(R332,Q332,"y") &amp; " años " &amp; DATEDIF(R332,Q332,"ym") &amp; " meses " &amp; DATEDIF(R332,Q332,"md") &amp; " días"</f>
        <v>#VALUE!</v>
      </c>
      <c r="I332" s="29" t="e">
        <f>DATEDIF(S332,Q332,"y") &amp; " años " &amp; DATEDIF(S332,Q332,"ym") &amp; " meses " &amp; DATEDIF(S332,Q332,"md") &amp; " días"</f>
        <v>#VALUE!</v>
      </c>
      <c r="J332" s="26"/>
      <c r="K332" s="30">
        <f>31510.27</f>
        <v>31510.27</v>
      </c>
      <c r="L332" s="30">
        <f>K332*G332</f>
        <v>21269.432250000002</v>
      </c>
      <c r="M332" s="27"/>
      <c r="N332" s="26" t="s">
        <v>38</v>
      </c>
      <c r="O332" s="31" t="s">
        <v>1001</v>
      </c>
      <c r="P332" s="32">
        <v>38018</v>
      </c>
      <c r="Q332" s="31" t="s">
        <v>40</v>
      </c>
      <c r="R332" s="32"/>
      <c r="S332" s="32">
        <v>42427</v>
      </c>
      <c r="T332" s="32">
        <v>36039</v>
      </c>
      <c r="U332" s="32">
        <v>37127</v>
      </c>
      <c r="V332" s="27"/>
      <c r="W332" s="27"/>
      <c r="X332" s="33"/>
      <c r="Y332" s="33"/>
      <c r="Z332" s="27" t="s">
        <v>41</v>
      </c>
      <c r="AA332" s="34" t="s">
        <v>42</v>
      </c>
      <c r="AB332" s="35" t="s">
        <v>43</v>
      </c>
      <c r="AC332" s="36"/>
      <c r="AD332" s="27">
        <v>1</v>
      </c>
      <c r="AE332" s="27"/>
      <c r="AF332" s="27"/>
      <c r="AG332" s="36"/>
      <c r="AH332" s="27"/>
      <c r="AI332" s="27">
        <v>12</v>
      </c>
      <c r="AJ332" s="27"/>
      <c r="AK332" s="36"/>
      <c r="AL332" s="36"/>
      <c r="AM332" s="36"/>
      <c r="AN332" s="36"/>
      <c r="AO332" s="36"/>
    </row>
    <row r="333" spans="1:41" s="1" customFormat="1" ht="45" customHeight="1" x14ac:dyDescent="0.2">
      <c r="A333" s="26">
        <v>92</v>
      </c>
      <c r="B333" s="26"/>
      <c r="C333" s="27" t="s">
        <v>998</v>
      </c>
      <c r="D333" s="27" t="s">
        <v>1002</v>
      </c>
      <c r="E333" s="26" t="s">
        <v>1003</v>
      </c>
      <c r="F333" s="26" t="e">
        <f>DATEDIF(P333,Q333,"y") + DATEDIF(T333,U333,"y") + DATEDIF(V333,W333,"y") + SUM(AD333) &amp; " años " &amp; DATEDIF(P333,Q333,"ym") + DATEDIF(T333,U333,"ym") + DATEDIF(V333,W333,"ym") + SUM(AE333) - SUM(AI333) &amp; " meses " &amp; DATEDIF(P333,Q333,"md") + DATEDIF(T333,U333,"md") + DATEDIF(V333,W333,"md") - SUM(AJ333) &amp; " días"</f>
        <v>#VALUE!</v>
      </c>
      <c r="G333" s="37">
        <v>0.67500000000000004</v>
      </c>
      <c r="H333" s="29" t="e">
        <f>DATEDIF(R333,Q333,"y") &amp; " años " &amp; DATEDIF(R333,Q333,"ym") &amp; " meses " &amp; DATEDIF(R333,Q333,"md") &amp; " días"</f>
        <v>#VALUE!</v>
      </c>
      <c r="I333" s="29" t="e">
        <f>DATEDIF(S333,Q333,"y") &amp; " años " &amp; DATEDIF(S333,Q333,"ym") &amp; " meses " &amp; DATEDIF(S333,Q333,"md") &amp; " días"</f>
        <v>#VALUE!</v>
      </c>
      <c r="J333" s="26"/>
      <c r="K333" s="30">
        <v>31510.27</v>
      </c>
      <c r="L333" s="30">
        <f>K333*G333</f>
        <v>21269.432250000002</v>
      </c>
      <c r="M333" s="27"/>
      <c r="N333" s="26" t="s">
        <v>38</v>
      </c>
      <c r="O333" s="31" t="s">
        <v>1004</v>
      </c>
      <c r="P333" s="32">
        <v>36861</v>
      </c>
      <c r="Q333" s="31" t="s">
        <v>40</v>
      </c>
      <c r="R333" s="32"/>
      <c r="S333" s="32">
        <v>42062</v>
      </c>
      <c r="T333" s="32"/>
      <c r="U333" s="32"/>
      <c r="V333" s="27"/>
      <c r="W333" s="27"/>
      <c r="X333" s="33"/>
      <c r="Y333" s="33"/>
      <c r="Z333" s="27" t="s">
        <v>289</v>
      </c>
      <c r="AA333" s="34" t="s">
        <v>42</v>
      </c>
      <c r="AB333" s="69" t="s">
        <v>43</v>
      </c>
      <c r="AC333" s="36"/>
      <c r="AD333" s="27"/>
      <c r="AE333" s="27"/>
      <c r="AF333" s="27"/>
      <c r="AG333" s="36"/>
      <c r="AH333" s="27"/>
      <c r="AI333" s="27"/>
      <c r="AJ333" s="27"/>
      <c r="AK333" s="36"/>
      <c r="AL333" s="36"/>
      <c r="AM333" s="36"/>
      <c r="AN333" s="36"/>
      <c r="AO333" s="36"/>
    </row>
    <row r="334" spans="1:41" s="1" customFormat="1" ht="45" customHeight="1" x14ac:dyDescent="0.2">
      <c r="A334" s="26">
        <v>93</v>
      </c>
      <c r="B334" s="26"/>
      <c r="C334" s="27" t="s">
        <v>998</v>
      </c>
      <c r="D334" s="27" t="s">
        <v>1005</v>
      </c>
      <c r="E334" s="26" t="s">
        <v>1006</v>
      </c>
      <c r="F334" s="26" t="e">
        <f>DATEDIF(P334,Q334,"y") + DATEDIF(T334,U334,"y") + DATEDIF(V334,W334,"y") + SUM(AD334) &amp; " años " &amp; DATEDIF(P334,Q334,"ym") + DATEDIF(T334,U334,"ym") + DATEDIF(V334,W334,"ym") + SUM(AE334) - SUM(AI334) &amp; " meses " &amp; DATEDIF(P334,Q334,"md") + DATEDIF(T334,U334,"md") + DATEDIF(V334,W334,"md") - SUM(AJ334) &amp; " días"</f>
        <v>#VALUE!</v>
      </c>
      <c r="G334" s="28">
        <v>0.7</v>
      </c>
      <c r="H334" s="29" t="e">
        <f>DATEDIF(R334,Q334,"y") &amp; " años " &amp; DATEDIF(R334,Q334,"ym") &amp; " meses " &amp; DATEDIF(R334,Q334,"md") &amp; " días"</f>
        <v>#VALUE!</v>
      </c>
      <c r="I334" s="29" t="e">
        <f>DATEDIF(S334,Q334,"y") &amp; " años " &amp; DATEDIF(S334,Q334,"ym") &amp; " meses " &amp; DATEDIF(S334,Q334,"md") &amp; " días"</f>
        <v>#VALUE!</v>
      </c>
      <c r="J334" s="26"/>
      <c r="K334" s="30">
        <f>31510.27</f>
        <v>31510.27</v>
      </c>
      <c r="L334" s="30">
        <f>K334*G334</f>
        <v>22057.188999999998</v>
      </c>
      <c r="M334" s="27"/>
      <c r="N334" s="26" t="s">
        <v>38</v>
      </c>
      <c r="O334" s="31" t="s">
        <v>1007</v>
      </c>
      <c r="P334" s="32">
        <v>36708</v>
      </c>
      <c r="Q334" s="31" t="s">
        <v>40</v>
      </c>
      <c r="R334" s="32"/>
      <c r="S334" s="32">
        <v>41699</v>
      </c>
      <c r="T334" s="32">
        <v>36192</v>
      </c>
      <c r="U334" s="32">
        <v>36376</v>
      </c>
      <c r="V334" s="27"/>
      <c r="W334" s="27"/>
      <c r="X334" s="33"/>
      <c r="Y334" s="33"/>
      <c r="Z334" s="27" t="s">
        <v>41</v>
      </c>
      <c r="AA334" s="34" t="s">
        <v>42</v>
      </c>
      <c r="AB334" s="35" t="s">
        <v>43</v>
      </c>
      <c r="AC334" s="36"/>
      <c r="AD334" s="27">
        <v>1</v>
      </c>
      <c r="AE334" s="27"/>
      <c r="AF334" s="27"/>
      <c r="AG334" s="36"/>
      <c r="AH334" s="27"/>
      <c r="AI334" s="27">
        <v>12</v>
      </c>
      <c r="AJ334" s="27"/>
      <c r="AK334" s="36"/>
      <c r="AL334" s="36"/>
      <c r="AM334" s="36"/>
      <c r="AN334" s="36"/>
      <c r="AO334" s="36"/>
    </row>
    <row r="335" spans="1:41" s="1" customFormat="1" ht="45" customHeight="1" x14ac:dyDescent="0.2">
      <c r="A335" s="26">
        <v>94</v>
      </c>
      <c r="B335" s="26"/>
      <c r="C335" s="27" t="s">
        <v>494</v>
      </c>
      <c r="D335" s="27" t="s">
        <v>1008</v>
      </c>
      <c r="E335" s="26" t="s">
        <v>1009</v>
      </c>
      <c r="F335" s="26" t="e">
        <f t="shared" ref="F335:F354" si="57">DATEDIF(P335,Q335,"y") + DATEDIF(T335,U335,"y") + DATEDIF(V335,W335,"y") + SUM(AD335) &amp; " años " &amp; DATEDIF(P335,Q335,"ym") + DATEDIF(T335,U335,"ym") + DATEDIF(V335,W335,"ym") + SUM(AE335) - SUM(AI335) &amp; " meses " &amp; DATEDIF(P335,Q335,"md") + DATEDIF(T335,U335,"md") + DATEDIF(V335,W335,"md") - SUM(AJ335) &amp; " días"</f>
        <v>#VALUE!</v>
      </c>
      <c r="G335" s="37">
        <v>0.67500000000000004</v>
      </c>
      <c r="H335" s="29" t="e">
        <f t="shared" ref="H335:H355" si="58">DATEDIF(R335,Q335,"y") &amp; " años " &amp; DATEDIF(R335,Q335,"ym") &amp; " meses " &amp; DATEDIF(R335,Q335,"md") &amp; " días"</f>
        <v>#VALUE!</v>
      </c>
      <c r="I335" s="29"/>
      <c r="J335" s="26"/>
      <c r="K335" s="30">
        <v>11600</v>
      </c>
      <c r="L335" s="30">
        <v>10000</v>
      </c>
      <c r="M335" s="27"/>
      <c r="N335" s="26" t="s">
        <v>497</v>
      </c>
      <c r="O335" s="31" t="s">
        <v>1010</v>
      </c>
      <c r="P335" s="32">
        <v>36951</v>
      </c>
      <c r="Q335" s="31" t="s">
        <v>40</v>
      </c>
      <c r="R335" s="32"/>
      <c r="S335" s="32"/>
      <c r="T335" s="32"/>
      <c r="U335" s="32"/>
      <c r="V335" s="27"/>
      <c r="W335" s="27"/>
      <c r="X335" s="33"/>
      <c r="Y335" s="33"/>
      <c r="Z335" s="27" t="s">
        <v>41</v>
      </c>
      <c r="AA335" s="34" t="s">
        <v>42</v>
      </c>
      <c r="AB335" s="35" t="s">
        <v>43</v>
      </c>
      <c r="AC335" s="36"/>
      <c r="AD335" s="27"/>
      <c r="AE335" s="27"/>
      <c r="AF335" s="27"/>
      <c r="AG335" s="36"/>
      <c r="AH335" s="27"/>
      <c r="AI335" s="27"/>
      <c r="AJ335" s="27"/>
      <c r="AK335" s="36"/>
      <c r="AL335" s="36"/>
      <c r="AM335" s="36"/>
      <c r="AN335" s="36"/>
      <c r="AO335" s="36"/>
    </row>
    <row r="336" spans="1:41" s="1" customFormat="1" ht="45" customHeight="1" x14ac:dyDescent="0.2">
      <c r="A336" s="26">
        <v>95</v>
      </c>
      <c r="B336" s="26"/>
      <c r="C336" s="27" t="s">
        <v>494</v>
      </c>
      <c r="D336" s="27" t="s">
        <v>1011</v>
      </c>
      <c r="E336" s="26" t="s">
        <v>1012</v>
      </c>
      <c r="F336" s="26" t="e">
        <f t="shared" si="57"/>
        <v>#VALUE!</v>
      </c>
      <c r="G336" s="37">
        <v>0.72499999999999998</v>
      </c>
      <c r="H336" s="29" t="e">
        <f t="shared" si="58"/>
        <v>#VALUE!</v>
      </c>
      <c r="I336" s="29"/>
      <c r="J336" s="26"/>
      <c r="K336" s="30">
        <v>11345.73</v>
      </c>
      <c r="L336" s="30">
        <v>10000</v>
      </c>
      <c r="M336" s="27"/>
      <c r="N336" s="26" t="s">
        <v>497</v>
      </c>
      <c r="O336" s="31" t="s">
        <v>1013</v>
      </c>
      <c r="P336" s="32">
        <v>36373</v>
      </c>
      <c r="Q336" s="31" t="s">
        <v>40</v>
      </c>
      <c r="R336" s="32"/>
      <c r="S336" s="32"/>
      <c r="T336" s="32"/>
      <c r="U336" s="32"/>
      <c r="V336" s="27"/>
      <c r="W336" s="27"/>
      <c r="X336" s="33"/>
      <c r="Y336" s="33"/>
      <c r="Z336" s="27" t="s">
        <v>41</v>
      </c>
      <c r="AA336" s="34" t="s">
        <v>42</v>
      </c>
      <c r="AB336" s="35" t="s">
        <v>43</v>
      </c>
      <c r="AC336" s="36"/>
      <c r="AD336" s="27"/>
      <c r="AE336" s="27"/>
      <c r="AF336" s="27"/>
      <c r="AG336" s="36"/>
      <c r="AH336" s="27"/>
      <c r="AI336" s="27"/>
      <c r="AJ336" s="27"/>
      <c r="AK336" s="36"/>
      <c r="AL336" s="36"/>
      <c r="AM336" s="36"/>
      <c r="AN336" s="36"/>
      <c r="AO336" s="36"/>
    </row>
    <row r="337" spans="1:41" s="1" customFormat="1" ht="45" customHeight="1" x14ac:dyDescent="0.2">
      <c r="A337" s="26">
        <v>96</v>
      </c>
      <c r="B337" s="26"/>
      <c r="C337" s="27" t="s">
        <v>494</v>
      </c>
      <c r="D337" s="27" t="s">
        <v>1014</v>
      </c>
      <c r="E337" s="26" t="s">
        <v>1015</v>
      </c>
      <c r="F337" s="26" t="e">
        <f t="shared" si="57"/>
        <v>#VALUE!</v>
      </c>
      <c r="G337" s="28">
        <v>0.8</v>
      </c>
      <c r="H337" s="29" t="e">
        <f t="shared" si="58"/>
        <v>#VALUE!</v>
      </c>
      <c r="I337" s="29"/>
      <c r="J337" s="26"/>
      <c r="K337" s="30">
        <v>10150</v>
      </c>
      <c r="L337" s="30">
        <v>10000</v>
      </c>
      <c r="M337" s="27"/>
      <c r="N337" s="26" t="s">
        <v>497</v>
      </c>
      <c r="O337" s="31" t="s">
        <v>1016</v>
      </c>
      <c r="P337" s="32">
        <v>35122</v>
      </c>
      <c r="Q337" s="31" t="s">
        <v>40</v>
      </c>
      <c r="R337" s="32"/>
      <c r="S337" s="32"/>
      <c r="T337" s="32"/>
      <c r="U337" s="32"/>
      <c r="V337" s="27"/>
      <c r="W337" s="27"/>
      <c r="X337" s="33"/>
      <c r="Y337" s="33"/>
      <c r="Z337" s="27" t="s">
        <v>41</v>
      </c>
      <c r="AA337" s="34" t="s">
        <v>42</v>
      </c>
      <c r="AB337" s="35" t="s">
        <v>43</v>
      </c>
      <c r="AC337" s="36"/>
      <c r="AD337" s="27"/>
      <c r="AE337" s="27"/>
      <c r="AF337" s="27"/>
      <c r="AG337" s="36"/>
      <c r="AH337" s="27"/>
      <c r="AI337" s="27"/>
      <c r="AJ337" s="27"/>
      <c r="AK337" s="36"/>
      <c r="AL337" s="36"/>
      <c r="AM337" s="36"/>
      <c r="AN337" s="36"/>
      <c r="AO337" s="36"/>
    </row>
    <row r="338" spans="1:41" s="1" customFormat="1" ht="45" customHeight="1" x14ac:dyDescent="0.2">
      <c r="A338" s="26">
        <v>97</v>
      </c>
      <c r="B338" s="26"/>
      <c r="C338" s="27" t="s">
        <v>494</v>
      </c>
      <c r="D338" s="27" t="s">
        <v>1017</v>
      </c>
      <c r="E338" s="26" t="s">
        <v>1018</v>
      </c>
      <c r="F338" s="26" t="e">
        <f t="shared" si="57"/>
        <v>#VALUE!</v>
      </c>
      <c r="G338" s="28">
        <v>0.6</v>
      </c>
      <c r="H338" s="29" t="e">
        <f t="shared" si="58"/>
        <v>#VALUE!</v>
      </c>
      <c r="I338" s="29"/>
      <c r="J338" s="26"/>
      <c r="K338" s="30">
        <v>12500</v>
      </c>
      <c r="L338" s="30">
        <v>10000</v>
      </c>
      <c r="M338" s="27" t="s">
        <v>1019</v>
      </c>
      <c r="N338" s="26" t="s">
        <v>497</v>
      </c>
      <c r="O338" s="31" t="s">
        <v>1020</v>
      </c>
      <c r="P338" s="32">
        <v>41288</v>
      </c>
      <c r="Q338" s="27" t="s">
        <v>1021</v>
      </c>
      <c r="R338" s="32"/>
      <c r="S338" s="32"/>
      <c r="T338" s="32"/>
      <c r="U338" s="32"/>
      <c r="V338" s="27"/>
      <c r="W338" s="27"/>
      <c r="X338" s="33"/>
      <c r="Y338" s="33"/>
      <c r="Z338" s="27" t="s">
        <v>41</v>
      </c>
      <c r="AA338" s="34" t="s">
        <v>42</v>
      </c>
      <c r="AB338" s="35" t="s">
        <v>43</v>
      </c>
      <c r="AC338" s="36"/>
      <c r="AD338" s="27"/>
      <c r="AE338" s="27"/>
      <c r="AF338" s="27"/>
      <c r="AG338" s="36"/>
      <c r="AH338" s="27"/>
      <c r="AI338" s="27"/>
      <c r="AJ338" s="27"/>
      <c r="AK338" s="36"/>
      <c r="AL338" s="36"/>
      <c r="AM338" s="36"/>
      <c r="AN338" s="36"/>
      <c r="AO338" s="36"/>
    </row>
    <row r="339" spans="1:41" s="1" customFormat="1" ht="45" customHeight="1" x14ac:dyDescent="0.2">
      <c r="A339" s="26">
        <v>98</v>
      </c>
      <c r="B339" s="26"/>
      <c r="C339" s="27" t="s">
        <v>494</v>
      </c>
      <c r="D339" s="27" t="s">
        <v>1022</v>
      </c>
      <c r="E339" s="26" t="s">
        <v>1023</v>
      </c>
      <c r="F339" s="26" t="e">
        <f t="shared" si="57"/>
        <v>#VALUE!</v>
      </c>
      <c r="G339" s="37">
        <v>0.67500000000000004</v>
      </c>
      <c r="H339" s="29" t="e">
        <f t="shared" si="58"/>
        <v>#VALUE!</v>
      </c>
      <c r="I339" s="29"/>
      <c r="J339" s="26"/>
      <c r="K339" s="30">
        <v>15600</v>
      </c>
      <c r="L339" s="30">
        <f>K339*G339</f>
        <v>10530</v>
      </c>
      <c r="M339" s="27"/>
      <c r="N339" s="26" t="s">
        <v>497</v>
      </c>
      <c r="O339" s="31" t="s">
        <v>1024</v>
      </c>
      <c r="P339" s="32">
        <v>36951</v>
      </c>
      <c r="Q339" s="31" t="s">
        <v>40</v>
      </c>
      <c r="R339" s="32"/>
      <c r="S339" s="32"/>
      <c r="T339" s="32"/>
      <c r="U339" s="32"/>
      <c r="V339" s="27"/>
      <c r="W339" s="27"/>
      <c r="X339" s="33" t="s">
        <v>1025</v>
      </c>
      <c r="Y339" s="33"/>
      <c r="Z339" s="27" t="s">
        <v>289</v>
      </c>
      <c r="AA339" s="34" t="s">
        <v>42</v>
      </c>
      <c r="AB339" s="35" t="s">
        <v>43</v>
      </c>
      <c r="AC339" s="36"/>
      <c r="AD339" s="27"/>
      <c r="AE339" s="27"/>
      <c r="AF339" s="27"/>
      <c r="AG339" s="36"/>
      <c r="AH339" s="27"/>
      <c r="AI339" s="27"/>
      <c r="AJ339" s="27"/>
      <c r="AK339" s="36"/>
      <c r="AL339" s="36"/>
      <c r="AM339" s="36"/>
      <c r="AN339" s="36"/>
      <c r="AO339" s="36"/>
    </row>
    <row r="340" spans="1:41" s="1" customFormat="1" ht="45" customHeight="1" x14ac:dyDescent="0.2">
      <c r="A340" s="26">
        <v>99</v>
      </c>
      <c r="B340" s="26"/>
      <c r="C340" s="27" t="s">
        <v>494</v>
      </c>
      <c r="D340" s="27" t="s">
        <v>1026</v>
      </c>
      <c r="E340" s="26" t="s">
        <v>1027</v>
      </c>
      <c r="F340" s="26" t="e">
        <f t="shared" si="57"/>
        <v>#VALUE!</v>
      </c>
      <c r="G340" s="28">
        <v>0.65</v>
      </c>
      <c r="H340" s="29" t="e">
        <f t="shared" si="58"/>
        <v>#VALUE!</v>
      </c>
      <c r="I340" s="29"/>
      <c r="J340" s="26"/>
      <c r="K340" s="30">
        <f>12500+4400</f>
        <v>16900</v>
      </c>
      <c r="L340" s="30">
        <f>K340*G340</f>
        <v>10985</v>
      </c>
      <c r="M340" s="27"/>
      <c r="N340" s="26" t="s">
        <v>497</v>
      </c>
      <c r="O340" s="31" t="s">
        <v>1028</v>
      </c>
      <c r="P340" s="32">
        <v>38777</v>
      </c>
      <c r="Q340" s="31" t="s">
        <v>40</v>
      </c>
      <c r="R340" s="32"/>
      <c r="S340" s="32"/>
      <c r="T340" s="32">
        <v>37361</v>
      </c>
      <c r="U340" s="32">
        <v>38777</v>
      </c>
      <c r="V340" s="27"/>
      <c r="W340" s="27"/>
      <c r="X340" s="33"/>
      <c r="Y340" s="33"/>
      <c r="Z340" s="27" t="s">
        <v>195</v>
      </c>
      <c r="AA340" s="34" t="s">
        <v>42</v>
      </c>
      <c r="AB340" s="35" t="s">
        <v>43</v>
      </c>
      <c r="AC340" s="36"/>
      <c r="AD340" s="27"/>
      <c r="AE340" s="27"/>
      <c r="AF340" s="27"/>
      <c r="AG340" s="36"/>
      <c r="AH340" s="27"/>
      <c r="AI340" s="27"/>
      <c r="AJ340" s="27"/>
      <c r="AK340" s="36"/>
      <c r="AL340" s="36"/>
      <c r="AM340" s="36"/>
      <c r="AN340" s="36"/>
      <c r="AO340" s="36"/>
    </row>
    <row r="341" spans="1:41" s="1" customFormat="1" ht="45" customHeight="1" x14ac:dyDescent="0.2">
      <c r="A341" s="26">
        <v>100</v>
      </c>
      <c r="B341" s="26"/>
      <c r="C341" s="27" t="s">
        <v>494</v>
      </c>
      <c r="D341" s="27" t="s">
        <v>1029</v>
      </c>
      <c r="E341" s="26" t="s">
        <v>1030</v>
      </c>
      <c r="F341" s="26" t="e">
        <f t="shared" si="57"/>
        <v>#VALUE!</v>
      </c>
      <c r="G341" s="28">
        <v>0.65</v>
      </c>
      <c r="H341" s="29" t="e">
        <f t="shared" si="58"/>
        <v>#VALUE!</v>
      </c>
      <c r="I341" s="29"/>
      <c r="J341" s="26"/>
      <c r="K341" s="30">
        <v>20300</v>
      </c>
      <c r="L341" s="30">
        <f>K341*G341</f>
        <v>13195</v>
      </c>
      <c r="M341" s="27"/>
      <c r="N341" s="26" t="s">
        <v>497</v>
      </c>
      <c r="O341" s="31" t="s">
        <v>1031</v>
      </c>
      <c r="P341" s="32">
        <v>37314</v>
      </c>
      <c r="Q341" s="31" t="s">
        <v>40</v>
      </c>
      <c r="R341" s="32"/>
      <c r="S341" s="32"/>
      <c r="T341" s="32"/>
      <c r="U341" s="32"/>
      <c r="V341" s="27"/>
      <c r="W341" s="27"/>
      <c r="X341" s="33"/>
      <c r="Y341" s="33" t="s">
        <v>190</v>
      </c>
      <c r="Z341" s="27" t="s">
        <v>190</v>
      </c>
      <c r="AA341" s="34" t="s">
        <v>42</v>
      </c>
      <c r="AB341" s="35" t="s">
        <v>43</v>
      </c>
      <c r="AC341" s="36"/>
      <c r="AD341" s="27"/>
      <c r="AE341" s="27"/>
      <c r="AF341" s="27"/>
      <c r="AG341" s="36"/>
      <c r="AH341" s="27"/>
      <c r="AI341" s="27"/>
      <c r="AJ341" s="27"/>
      <c r="AK341" s="36"/>
      <c r="AL341" s="36"/>
      <c r="AM341" s="36"/>
      <c r="AN341" s="36"/>
      <c r="AO341" s="36"/>
    </row>
    <row r="342" spans="1:41" s="1" customFormat="1" ht="45" customHeight="1" x14ac:dyDescent="0.2">
      <c r="A342" s="26">
        <v>101</v>
      </c>
      <c r="B342" s="26"/>
      <c r="C342" s="27" t="s">
        <v>494</v>
      </c>
      <c r="D342" s="27" t="s">
        <v>1032</v>
      </c>
      <c r="E342" s="26" t="s">
        <v>1033</v>
      </c>
      <c r="F342" s="26" t="e">
        <f t="shared" si="57"/>
        <v>#VALUE!</v>
      </c>
      <c r="G342" s="37">
        <v>0.67500000000000004</v>
      </c>
      <c r="H342" s="29" t="e">
        <f t="shared" si="58"/>
        <v>#VALUE!</v>
      </c>
      <c r="I342" s="29"/>
      <c r="J342" s="26"/>
      <c r="K342" s="30">
        <v>10150</v>
      </c>
      <c r="L342" s="30">
        <v>10000</v>
      </c>
      <c r="M342" s="27"/>
      <c r="N342" s="26" t="s">
        <v>497</v>
      </c>
      <c r="O342" s="31" t="s">
        <v>1034</v>
      </c>
      <c r="P342" s="32">
        <v>36951</v>
      </c>
      <c r="Q342" s="31" t="s">
        <v>40</v>
      </c>
      <c r="R342" s="32"/>
      <c r="S342" s="32"/>
      <c r="T342" s="32"/>
      <c r="U342" s="32"/>
      <c r="V342" s="27"/>
      <c r="W342" s="27"/>
      <c r="X342" s="33"/>
      <c r="Y342" s="33" t="s">
        <v>190</v>
      </c>
      <c r="Z342" s="27" t="s">
        <v>190</v>
      </c>
      <c r="AA342" s="34" t="s">
        <v>42</v>
      </c>
      <c r="AB342" s="35" t="s">
        <v>43</v>
      </c>
      <c r="AC342" s="36"/>
      <c r="AD342" s="27"/>
      <c r="AE342" s="27"/>
      <c r="AF342" s="27"/>
      <c r="AG342" s="36"/>
      <c r="AH342" s="27"/>
      <c r="AI342" s="27"/>
      <c r="AJ342" s="27"/>
      <c r="AK342" s="36"/>
      <c r="AL342" s="36"/>
      <c r="AM342" s="36"/>
      <c r="AN342" s="36"/>
      <c r="AO342" s="36"/>
    </row>
    <row r="343" spans="1:41" s="1" customFormat="1" ht="45" customHeight="1" x14ac:dyDescent="0.2">
      <c r="A343" s="26">
        <v>102</v>
      </c>
      <c r="B343" s="26"/>
      <c r="C343" s="27" t="s">
        <v>494</v>
      </c>
      <c r="D343" s="27" t="s">
        <v>1035</v>
      </c>
      <c r="E343" s="26" t="s">
        <v>1036</v>
      </c>
      <c r="F343" s="26" t="e">
        <f t="shared" si="57"/>
        <v>#VALUE!</v>
      </c>
      <c r="G343" s="37">
        <v>0.67500000000000004</v>
      </c>
      <c r="H343" s="29" t="e">
        <f t="shared" si="58"/>
        <v>#VALUE!</v>
      </c>
      <c r="I343" s="29"/>
      <c r="J343" s="26"/>
      <c r="K343" s="30">
        <v>9500</v>
      </c>
      <c r="L343" s="30">
        <v>10000</v>
      </c>
      <c r="M343" s="27"/>
      <c r="N343" s="26" t="s">
        <v>497</v>
      </c>
      <c r="O343" s="31" t="s">
        <v>1037</v>
      </c>
      <c r="P343" s="32">
        <v>39387</v>
      </c>
      <c r="Q343" s="31" t="s">
        <v>40</v>
      </c>
      <c r="R343" s="32"/>
      <c r="S343" s="32"/>
      <c r="T343" s="32">
        <v>36312</v>
      </c>
      <c r="U343" s="32">
        <v>38884</v>
      </c>
      <c r="V343" s="27"/>
      <c r="W343" s="27"/>
      <c r="X343" s="33"/>
      <c r="Y343" s="33" t="s">
        <v>190</v>
      </c>
      <c r="Z343" s="27" t="s">
        <v>190</v>
      </c>
      <c r="AA343" s="34" t="s">
        <v>42</v>
      </c>
      <c r="AB343" s="35" t="s">
        <v>43</v>
      </c>
      <c r="AC343" s="36"/>
      <c r="AD343" s="27"/>
      <c r="AE343" s="27"/>
      <c r="AF343" s="27"/>
      <c r="AG343" s="36"/>
      <c r="AH343" s="27"/>
      <c r="AI343" s="27"/>
      <c r="AJ343" s="27"/>
      <c r="AK343" s="36"/>
      <c r="AL343" s="36"/>
      <c r="AM343" s="36"/>
      <c r="AN343" s="36"/>
      <c r="AO343" s="36"/>
    </row>
    <row r="344" spans="1:41" s="1" customFormat="1" ht="45" customHeight="1" x14ac:dyDescent="0.2">
      <c r="A344" s="26">
        <v>103</v>
      </c>
      <c r="B344" s="26"/>
      <c r="C344" s="27" t="s">
        <v>494</v>
      </c>
      <c r="D344" s="27" t="s">
        <v>1038</v>
      </c>
      <c r="E344" s="26" t="s">
        <v>1039</v>
      </c>
      <c r="F344" s="26" t="e">
        <f t="shared" si="57"/>
        <v>#VALUE!</v>
      </c>
      <c r="G344" s="28">
        <v>0.65</v>
      </c>
      <c r="H344" s="29" t="e">
        <f t="shared" si="58"/>
        <v>#VALUE!</v>
      </c>
      <c r="I344" s="29"/>
      <c r="J344" s="26"/>
      <c r="K344" s="30">
        <f>11000+4400</f>
        <v>15400</v>
      </c>
      <c r="L344" s="30">
        <f>K344*G344</f>
        <v>10010</v>
      </c>
      <c r="M344" s="27"/>
      <c r="N344" s="26" t="s">
        <v>497</v>
      </c>
      <c r="O344" s="31" t="s">
        <v>1040</v>
      </c>
      <c r="P344" s="32">
        <v>37314</v>
      </c>
      <c r="Q344" s="31" t="s">
        <v>40</v>
      </c>
      <c r="R344" s="32"/>
      <c r="S344" s="32"/>
      <c r="T344" s="32"/>
      <c r="U344" s="32"/>
      <c r="V344" s="27"/>
      <c r="W344" s="27"/>
      <c r="X344" s="33"/>
      <c r="Y344" s="33"/>
      <c r="Z344" s="27" t="s">
        <v>195</v>
      </c>
      <c r="AA344" s="34" t="s">
        <v>42</v>
      </c>
      <c r="AB344" s="35" t="s">
        <v>43</v>
      </c>
      <c r="AC344" s="36"/>
      <c r="AD344" s="27"/>
      <c r="AE344" s="27"/>
      <c r="AF344" s="27"/>
      <c r="AG344" s="36"/>
      <c r="AH344" s="27"/>
      <c r="AI344" s="27"/>
      <c r="AJ344" s="27"/>
      <c r="AK344" s="36"/>
      <c r="AL344" s="36"/>
      <c r="AM344" s="36"/>
      <c r="AN344" s="36"/>
      <c r="AO344" s="36"/>
    </row>
    <row r="345" spans="1:41" s="1" customFormat="1" ht="45" customHeight="1" x14ac:dyDescent="0.2">
      <c r="A345" s="26">
        <v>104</v>
      </c>
      <c r="B345" s="26"/>
      <c r="C345" s="27" t="s">
        <v>494</v>
      </c>
      <c r="D345" s="27" t="s">
        <v>1041</v>
      </c>
      <c r="E345" s="26" t="s">
        <v>1042</v>
      </c>
      <c r="F345" s="26" t="e">
        <f t="shared" si="57"/>
        <v>#VALUE!</v>
      </c>
      <c r="G345" s="37">
        <v>0.67500000000000004</v>
      </c>
      <c r="H345" s="29" t="e">
        <f t="shared" si="58"/>
        <v>#VALUE!</v>
      </c>
      <c r="I345" s="29"/>
      <c r="J345" s="26"/>
      <c r="K345" s="30">
        <v>10150</v>
      </c>
      <c r="L345" s="30">
        <v>10000</v>
      </c>
      <c r="M345" s="27"/>
      <c r="N345" s="26" t="s">
        <v>497</v>
      </c>
      <c r="O345" s="31" t="s">
        <v>1043</v>
      </c>
      <c r="P345" s="32">
        <v>36951</v>
      </c>
      <c r="Q345" s="31" t="s">
        <v>40</v>
      </c>
      <c r="R345" s="32"/>
      <c r="S345" s="32"/>
      <c r="T345" s="32"/>
      <c r="U345" s="32"/>
      <c r="V345" s="27"/>
      <c r="W345" s="27"/>
      <c r="X345" s="33"/>
      <c r="Y345" s="33"/>
      <c r="Z345" s="27" t="s">
        <v>195</v>
      </c>
      <c r="AA345" s="34" t="s">
        <v>42</v>
      </c>
      <c r="AB345" s="35" t="s">
        <v>43</v>
      </c>
      <c r="AC345" s="36"/>
      <c r="AD345" s="27"/>
      <c r="AE345" s="27"/>
      <c r="AF345" s="27"/>
      <c r="AG345" s="36"/>
      <c r="AH345" s="27"/>
      <c r="AI345" s="27"/>
      <c r="AJ345" s="27"/>
      <c r="AK345" s="36"/>
      <c r="AL345" s="36"/>
      <c r="AM345" s="36"/>
      <c r="AN345" s="36"/>
      <c r="AO345" s="36"/>
    </row>
    <row r="346" spans="1:41" s="1" customFormat="1" ht="45" customHeight="1" x14ac:dyDescent="0.2">
      <c r="A346" s="26">
        <v>105</v>
      </c>
      <c r="B346" s="26"/>
      <c r="C346" s="27" t="s">
        <v>494</v>
      </c>
      <c r="D346" s="27" t="s">
        <v>1044</v>
      </c>
      <c r="E346" s="26" t="s">
        <v>1045</v>
      </c>
      <c r="F346" s="26" t="e">
        <f t="shared" si="57"/>
        <v>#VALUE!</v>
      </c>
      <c r="G346" s="28">
        <v>0.65</v>
      </c>
      <c r="H346" s="29" t="e">
        <f t="shared" si="58"/>
        <v>#VALUE!</v>
      </c>
      <c r="I346" s="29"/>
      <c r="J346" s="26"/>
      <c r="K346" s="30">
        <f>11600+4400</f>
        <v>16000</v>
      </c>
      <c r="L346" s="30">
        <f>K346*G346</f>
        <v>10400</v>
      </c>
      <c r="M346" s="27"/>
      <c r="N346" s="26" t="s">
        <v>497</v>
      </c>
      <c r="O346" s="31" t="s">
        <v>1046</v>
      </c>
      <c r="P346" s="32">
        <v>37314</v>
      </c>
      <c r="Q346" s="31" t="s">
        <v>40</v>
      </c>
      <c r="R346" s="32"/>
      <c r="S346" s="32"/>
      <c r="T346" s="32"/>
      <c r="U346" s="32"/>
      <c r="V346" s="27"/>
      <c r="W346" s="27"/>
      <c r="X346" s="33"/>
      <c r="Y346" s="33"/>
      <c r="Z346" s="27" t="s">
        <v>195</v>
      </c>
      <c r="AA346" s="34" t="s">
        <v>42</v>
      </c>
      <c r="AB346" s="35" t="s">
        <v>43</v>
      </c>
      <c r="AC346" s="36"/>
      <c r="AD346" s="27"/>
      <c r="AE346" s="27"/>
      <c r="AF346" s="27"/>
      <c r="AG346" s="36"/>
      <c r="AH346" s="27"/>
      <c r="AI346" s="27"/>
      <c r="AJ346" s="27"/>
      <c r="AK346" s="36"/>
      <c r="AL346" s="36"/>
      <c r="AM346" s="36"/>
      <c r="AN346" s="36"/>
      <c r="AO346" s="36"/>
    </row>
    <row r="347" spans="1:41" s="1" customFormat="1" ht="45" customHeight="1" x14ac:dyDescent="0.2">
      <c r="A347" s="26">
        <v>106</v>
      </c>
      <c r="B347" s="26"/>
      <c r="C347" s="27" t="s">
        <v>494</v>
      </c>
      <c r="D347" s="27" t="s">
        <v>1047</v>
      </c>
      <c r="E347" s="26" t="s">
        <v>1048</v>
      </c>
      <c r="F347" s="26" t="e">
        <f t="shared" si="57"/>
        <v>#VALUE!</v>
      </c>
      <c r="G347" s="28">
        <v>0.6</v>
      </c>
      <c r="H347" s="29" t="e">
        <f t="shared" si="58"/>
        <v>#VALUE!</v>
      </c>
      <c r="I347" s="29"/>
      <c r="J347" s="26"/>
      <c r="K347" s="30">
        <v>11000</v>
      </c>
      <c r="L347" s="30">
        <v>10000</v>
      </c>
      <c r="M347" s="27" t="s">
        <v>1019</v>
      </c>
      <c r="N347" s="26" t="s">
        <v>497</v>
      </c>
      <c r="O347" s="31" t="s">
        <v>1049</v>
      </c>
      <c r="P347" s="32">
        <v>39142</v>
      </c>
      <c r="Q347" s="27" t="s">
        <v>1021</v>
      </c>
      <c r="R347" s="32"/>
      <c r="S347" s="32"/>
      <c r="T347" s="32"/>
      <c r="U347" s="32"/>
      <c r="V347" s="27"/>
      <c r="W347" s="27"/>
      <c r="X347" s="33"/>
      <c r="Y347" s="33" t="s">
        <v>190</v>
      </c>
      <c r="Z347" s="27" t="s">
        <v>190</v>
      </c>
      <c r="AA347" s="34" t="s">
        <v>42</v>
      </c>
      <c r="AB347" s="35" t="s">
        <v>43</v>
      </c>
      <c r="AC347" s="36"/>
      <c r="AD347" s="27"/>
      <c r="AE347" s="27"/>
      <c r="AF347" s="27"/>
      <c r="AG347" s="36"/>
      <c r="AH347" s="27"/>
      <c r="AI347" s="27"/>
      <c r="AJ347" s="27"/>
      <c r="AK347" s="36"/>
      <c r="AL347" s="36"/>
      <c r="AM347" s="36"/>
      <c r="AN347" s="36"/>
      <c r="AO347" s="36"/>
    </row>
    <row r="348" spans="1:41" s="1" customFormat="1" ht="45" customHeight="1" x14ac:dyDescent="0.2">
      <c r="A348" s="26">
        <v>107</v>
      </c>
      <c r="B348" s="26"/>
      <c r="C348" s="27" t="s">
        <v>494</v>
      </c>
      <c r="D348" s="27" t="s">
        <v>1050</v>
      </c>
      <c r="E348" s="26" t="s">
        <v>1051</v>
      </c>
      <c r="F348" s="26" t="e">
        <f t="shared" si="57"/>
        <v>#VALUE!</v>
      </c>
      <c r="G348" s="28">
        <v>0.6</v>
      </c>
      <c r="H348" s="29" t="e">
        <f t="shared" si="58"/>
        <v>#VALUE!</v>
      </c>
      <c r="I348" s="29"/>
      <c r="J348" s="26"/>
      <c r="K348" s="30">
        <v>70000</v>
      </c>
      <c r="L348" s="30">
        <f>K348*G348</f>
        <v>42000</v>
      </c>
      <c r="M348" s="27" t="s">
        <v>1019</v>
      </c>
      <c r="N348" s="26" t="s">
        <v>497</v>
      </c>
      <c r="O348" s="31" t="s">
        <v>1052</v>
      </c>
      <c r="P348" s="32">
        <v>39264</v>
      </c>
      <c r="Q348" s="27" t="s">
        <v>1021</v>
      </c>
      <c r="R348" s="32"/>
      <c r="S348" s="32"/>
      <c r="T348" s="32"/>
      <c r="U348" s="32"/>
      <c r="V348" s="27"/>
      <c r="W348" s="27"/>
      <c r="X348" s="33" t="s">
        <v>1025</v>
      </c>
      <c r="Y348" s="33"/>
      <c r="Z348" s="27" t="s">
        <v>289</v>
      </c>
      <c r="AA348" s="34" t="s">
        <v>42</v>
      </c>
      <c r="AB348" s="35" t="s">
        <v>43</v>
      </c>
      <c r="AC348" s="36"/>
      <c r="AD348" s="27"/>
      <c r="AE348" s="27"/>
      <c r="AF348" s="27"/>
      <c r="AG348" s="36"/>
      <c r="AH348" s="27"/>
      <c r="AI348" s="27"/>
      <c r="AJ348" s="27"/>
      <c r="AK348" s="36"/>
      <c r="AL348" s="36"/>
      <c r="AM348" s="36"/>
      <c r="AN348" s="36"/>
      <c r="AO348" s="36"/>
    </row>
    <row r="349" spans="1:41" s="1" customFormat="1" ht="45" customHeight="1" x14ac:dyDescent="0.2">
      <c r="A349" s="26">
        <v>108</v>
      </c>
      <c r="B349" s="26"/>
      <c r="C349" s="27" t="s">
        <v>494</v>
      </c>
      <c r="D349" s="27" t="s">
        <v>1053</v>
      </c>
      <c r="E349" s="26" t="s">
        <v>1054</v>
      </c>
      <c r="F349" s="26" t="e">
        <f t="shared" ref="F349" si="59">DATEDIF(P349,Q349,"y") + DATEDIF(T349,U349,"y") + DATEDIF(V349,W349,"y") + SUM(AD349) &amp; " años " &amp; DATEDIF(P349,Q349,"ym") + DATEDIF(T349,U349,"ym") + DATEDIF(V349,W349,"ym") + SUM(AE349) - SUM(AI349) &amp; " meses " &amp; DATEDIF(P349,Q349,"md") + DATEDIF(T349,U349,"md") + DATEDIF(V349,W349,"md") - SUM(AJ349) &amp; " días"</f>
        <v>#VALUE!</v>
      </c>
      <c r="G349" s="28">
        <v>0.7</v>
      </c>
      <c r="H349" s="29" t="e">
        <f t="shared" si="58"/>
        <v>#VALUE!</v>
      </c>
      <c r="I349" s="29"/>
      <c r="J349" s="26"/>
      <c r="K349" s="30">
        <v>11000</v>
      </c>
      <c r="L349" s="30">
        <v>10000</v>
      </c>
      <c r="M349" s="27"/>
      <c r="N349" s="26" t="s">
        <v>497</v>
      </c>
      <c r="O349" s="31" t="s">
        <v>1055</v>
      </c>
      <c r="P349" s="32">
        <v>36586</v>
      </c>
      <c r="Q349" s="31" t="s">
        <v>40</v>
      </c>
      <c r="R349" s="32"/>
      <c r="S349" s="32"/>
      <c r="T349" s="32"/>
      <c r="U349" s="32"/>
      <c r="V349" s="27"/>
      <c r="W349" s="27"/>
      <c r="X349" s="33"/>
      <c r="Y349" s="33"/>
      <c r="Z349" s="27" t="s">
        <v>217</v>
      </c>
      <c r="AA349" s="34" t="s">
        <v>42</v>
      </c>
      <c r="AB349" s="35" t="s">
        <v>43</v>
      </c>
      <c r="AC349" s="36"/>
      <c r="AD349" s="27"/>
      <c r="AE349" s="27"/>
      <c r="AF349" s="27"/>
      <c r="AG349" s="36"/>
      <c r="AH349" s="27"/>
      <c r="AI349" s="27"/>
      <c r="AJ349" s="27"/>
      <c r="AK349" s="36"/>
      <c r="AL349" s="36"/>
      <c r="AM349" s="36"/>
      <c r="AN349" s="36"/>
      <c r="AO349" s="36"/>
    </row>
    <row r="350" spans="1:41" s="1" customFormat="1" ht="45" customHeight="1" x14ac:dyDescent="0.2">
      <c r="A350" s="26">
        <v>109</v>
      </c>
      <c r="B350" s="26"/>
      <c r="C350" s="27" t="s">
        <v>494</v>
      </c>
      <c r="D350" s="27" t="s">
        <v>1056</v>
      </c>
      <c r="E350" s="26" t="s">
        <v>1057</v>
      </c>
      <c r="F350" s="26" t="e">
        <f>DATEDIF(P350,Q350,"y") + DATEDIF(T350,U350,"y") + DATEDIF(V350,W350,"y") + SUM(AD350) &amp; " años " &amp; DATEDIF(P350,Q350,"ym") + DATEDIF(T350,U350,"ym") + DATEDIF(V350,W350,"ym") + SUM(AE350) - SUM(AI350) &amp; " meses " &amp; DATEDIF(P350,Q350,"md") + DATEDIF(T350,U350,"md") + DATEDIF(V350,W350,"md") - SUM(AJ350) &amp; " días"</f>
        <v>#VALUE!</v>
      </c>
      <c r="G350" s="37">
        <v>0.67500000000000004</v>
      </c>
      <c r="H350" s="29" t="e">
        <f>DATEDIF(R350,Q350,"y") &amp; " años " &amp; DATEDIF(R350,Q350,"ym") &amp; " meses " &amp; DATEDIF(R350,Q350,"md") &amp; " días"</f>
        <v>#VALUE!</v>
      </c>
      <c r="I350" s="29"/>
      <c r="J350" s="26"/>
      <c r="K350" s="30">
        <v>15600</v>
      </c>
      <c r="L350" s="30">
        <f>K350*G350</f>
        <v>10530</v>
      </c>
      <c r="M350" s="27"/>
      <c r="N350" s="26" t="s">
        <v>497</v>
      </c>
      <c r="O350" s="31" t="s">
        <v>1058</v>
      </c>
      <c r="P350" s="32">
        <v>36951</v>
      </c>
      <c r="Q350" s="31" t="s">
        <v>40</v>
      </c>
      <c r="R350" s="32"/>
      <c r="S350" s="32"/>
      <c r="T350" s="32"/>
      <c r="U350" s="32"/>
      <c r="V350" s="27"/>
      <c r="W350" s="27"/>
      <c r="X350" s="33"/>
      <c r="Y350" s="33" t="s">
        <v>190</v>
      </c>
      <c r="Z350" s="27" t="s">
        <v>190</v>
      </c>
      <c r="AA350" s="34" t="s">
        <v>42</v>
      </c>
      <c r="AB350" s="35" t="s">
        <v>43</v>
      </c>
      <c r="AC350" s="36"/>
      <c r="AD350" s="27"/>
      <c r="AE350" s="27"/>
      <c r="AF350" s="27"/>
      <c r="AG350" s="36"/>
      <c r="AH350" s="27"/>
      <c r="AI350" s="27"/>
      <c r="AJ350" s="27"/>
      <c r="AK350" s="36"/>
      <c r="AL350" s="36"/>
      <c r="AM350" s="36"/>
      <c r="AN350" s="36"/>
      <c r="AO350" s="36"/>
    </row>
    <row r="351" spans="1:41" s="1" customFormat="1" ht="45" customHeight="1" x14ac:dyDescent="0.2">
      <c r="A351" s="26">
        <v>110</v>
      </c>
      <c r="B351" s="26"/>
      <c r="C351" s="27" t="s">
        <v>494</v>
      </c>
      <c r="D351" s="27" t="s">
        <v>1059</v>
      </c>
      <c r="E351" s="26" t="s">
        <v>1060</v>
      </c>
      <c r="F351" s="26" t="e">
        <f>DATEDIF(P351,Q351,"y") + DATEDIF(T351,U351,"y") + DATEDIF(V351,W351,"y") + SUM(AD351) &amp; " años " &amp; DATEDIF(P351,Q351,"ym") + DATEDIF(T351,U351,"ym") + DATEDIF(V351,W351,"ym") + SUM(AE351) - SUM(AI351) &amp; " meses " &amp; DATEDIF(P351,Q351,"md") + DATEDIF(T351,U351,"md") + DATEDIF(V351,W351,"md") - SUM(AJ351) &amp; " días"</f>
        <v>#VALUE!</v>
      </c>
      <c r="G351" s="28">
        <v>0.7</v>
      </c>
      <c r="H351" s="29" t="e">
        <f>DATEDIF(R351,Q351,"y") &amp; " años " &amp; DATEDIF(R351,Q351,"ym") &amp; " meses " &amp; DATEDIF(R351,Q351,"md") &amp; " días"</f>
        <v>#VALUE!</v>
      </c>
      <c r="I351" s="29"/>
      <c r="J351" s="26"/>
      <c r="K351" s="30">
        <v>12500</v>
      </c>
      <c r="L351" s="30">
        <v>10000</v>
      </c>
      <c r="M351" s="27"/>
      <c r="N351" s="26" t="s">
        <v>497</v>
      </c>
      <c r="O351" s="31" t="s">
        <v>1061</v>
      </c>
      <c r="P351" s="32">
        <v>36465</v>
      </c>
      <c r="Q351" s="31" t="s">
        <v>40</v>
      </c>
      <c r="R351" s="32"/>
      <c r="S351" s="32"/>
      <c r="T351" s="32"/>
      <c r="U351" s="32"/>
      <c r="V351" s="27"/>
      <c r="W351" s="27"/>
      <c r="X351" s="33"/>
      <c r="Y351" s="33"/>
      <c r="Z351" s="27" t="s">
        <v>195</v>
      </c>
      <c r="AA351" s="34" t="s">
        <v>42</v>
      </c>
      <c r="AB351" s="35" t="s">
        <v>43</v>
      </c>
      <c r="AC351" s="36"/>
      <c r="AD351" s="27"/>
      <c r="AE351" s="27"/>
      <c r="AF351" s="27"/>
      <c r="AG351" s="36"/>
      <c r="AH351" s="27"/>
      <c r="AI351" s="27"/>
      <c r="AJ351" s="27"/>
      <c r="AK351" s="36"/>
      <c r="AL351" s="36"/>
      <c r="AM351" s="36"/>
      <c r="AN351" s="36"/>
      <c r="AO351" s="36"/>
    </row>
    <row r="352" spans="1:41" s="1" customFormat="1" ht="45" customHeight="1" x14ac:dyDescent="0.2">
      <c r="A352" s="26">
        <v>111</v>
      </c>
      <c r="B352" s="26"/>
      <c r="C352" s="27" t="s">
        <v>494</v>
      </c>
      <c r="D352" s="27" t="s">
        <v>1062</v>
      </c>
      <c r="E352" s="26" t="s">
        <v>1063</v>
      </c>
      <c r="F352" s="26" t="e">
        <f t="shared" ref="F352" si="60">DATEDIF(P352,Q352,"y") + DATEDIF(T352,U352,"y") + DATEDIF(V352,W352,"y") + SUM(AD352) &amp; " años " &amp; DATEDIF(P352,Q352,"ym") + DATEDIF(T352,U352,"ym") + DATEDIF(V352,W352,"ym") + SUM(AE352) - SUM(AI352) &amp; " meses " &amp; DATEDIF(P352,Q352,"md") + DATEDIF(T352,U352,"md") + DATEDIF(V352,W352,"md") - SUM(AJ352) &amp; " días"</f>
        <v>#VALUE!</v>
      </c>
      <c r="G352" s="28">
        <v>0.8</v>
      </c>
      <c r="H352" s="29" t="e">
        <f t="shared" ref="H352" si="61">DATEDIF(R352,Q352,"y") &amp; " años " &amp; DATEDIF(R352,Q352,"ym") &amp; " meses " &amp; DATEDIF(R352,Q352,"md") &amp; " días"</f>
        <v>#VALUE!</v>
      </c>
      <c r="I352" s="29"/>
      <c r="J352" s="26"/>
      <c r="K352" s="30"/>
      <c r="L352" s="30">
        <v>10000</v>
      </c>
      <c r="M352" s="27"/>
      <c r="N352" s="26" t="s">
        <v>497</v>
      </c>
      <c r="O352" s="31" t="s">
        <v>1064</v>
      </c>
      <c r="P352" s="32">
        <v>35122</v>
      </c>
      <c r="Q352" s="31" t="s">
        <v>40</v>
      </c>
      <c r="R352" s="32"/>
      <c r="S352" s="32"/>
      <c r="T352" s="32"/>
      <c r="U352" s="32"/>
      <c r="V352" s="27"/>
      <c r="W352" s="27"/>
      <c r="X352" s="33"/>
      <c r="Y352" s="33"/>
      <c r="Z352" s="27" t="s">
        <v>190</v>
      </c>
      <c r="AA352" s="34" t="s">
        <v>42</v>
      </c>
      <c r="AB352" s="35" t="s">
        <v>43</v>
      </c>
      <c r="AC352" s="36"/>
      <c r="AD352" s="27"/>
      <c r="AE352" s="27"/>
      <c r="AF352" s="27"/>
      <c r="AG352" s="36"/>
      <c r="AH352" s="27"/>
      <c r="AI352" s="27"/>
      <c r="AJ352" s="27"/>
      <c r="AK352" s="36"/>
      <c r="AL352" s="36"/>
      <c r="AM352" s="36"/>
      <c r="AN352" s="36"/>
      <c r="AO352" s="36"/>
    </row>
    <row r="353" spans="1:41" s="1" customFormat="1" ht="45" customHeight="1" x14ac:dyDescent="0.2">
      <c r="A353" s="26">
        <v>112</v>
      </c>
      <c r="B353" s="26"/>
      <c r="C353" s="27" t="s">
        <v>494</v>
      </c>
      <c r="D353" s="27" t="s">
        <v>1065</v>
      </c>
      <c r="E353" s="26" t="s">
        <v>1066</v>
      </c>
      <c r="F353" s="26" t="e">
        <f t="shared" si="57"/>
        <v>#VALUE!</v>
      </c>
      <c r="G353" s="37">
        <v>0.67500000000000004</v>
      </c>
      <c r="H353" s="29" t="e">
        <f t="shared" si="58"/>
        <v>#VALUE!</v>
      </c>
      <c r="I353" s="29"/>
      <c r="J353" s="26"/>
      <c r="K353" s="30">
        <v>13500</v>
      </c>
      <c r="L353" s="30">
        <v>10000</v>
      </c>
      <c r="M353" s="27"/>
      <c r="N353" s="26" t="s">
        <v>497</v>
      </c>
      <c r="O353" s="31" t="s">
        <v>1067</v>
      </c>
      <c r="P353" s="32">
        <v>36951</v>
      </c>
      <c r="Q353" s="31" t="s">
        <v>40</v>
      </c>
      <c r="R353" s="32"/>
      <c r="S353" s="32"/>
      <c r="T353" s="32"/>
      <c r="U353" s="32"/>
      <c r="V353" s="27"/>
      <c r="W353" s="27"/>
      <c r="X353" s="33" t="s">
        <v>1025</v>
      </c>
      <c r="Y353" s="33"/>
      <c r="Z353" s="27" t="s">
        <v>289</v>
      </c>
      <c r="AA353" s="34" t="s">
        <v>42</v>
      </c>
      <c r="AB353" s="35" t="s">
        <v>43</v>
      </c>
      <c r="AC353" s="36"/>
      <c r="AD353" s="27"/>
      <c r="AE353" s="27"/>
      <c r="AF353" s="27"/>
      <c r="AG353" s="36"/>
      <c r="AH353" s="27"/>
      <c r="AI353" s="27"/>
      <c r="AJ353" s="27"/>
      <c r="AK353" s="36"/>
      <c r="AL353" s="36"/>
      <c r="AM353" s="36"/>
      <c r="AN353" s="36"/>
      <c r="AO353" s="36"/>
    </row>
    <row r="354" spans="1:41" s="1" customFormat="1" ht="45" customHeight="1" x14ac:dyDescent="0.2">
      <c r="A354" s="26">
        <v>113</v>
      </c>
      <c r="B354" s="26"/>
      <c r="C354" s="27" t="s">
        <v>494</v>
      </c>
      <c r="D354" s="27" t="s">
        <v>1068</v>
      </c>
      <c r="E354" s="26" t="s">
        <v>1069</v>
      </c>
      <c r="F354" s="26" t="e">
        <f t="shared" si="57"/>
        <v>#VALUE!</v>
      </c>
      <c r="G354" s="28">
        <v>0.6</v>
      </c>
      <c r="H354" s="29" t="e">
        <f t="shared" si="58"/>
        <v>#VALUE!</v>
      </c>
      <c r="I354" s="29"/>
      <c r="J354" s="26"/>
      <c r="K354" s="30">
        <v>10150</v>
      </c>
      <c r="L354" s="30">
        <v>10000</v>
      </c>
      <c r="M354" s="27" t="s">
        <v>1019</v>
      </c>
      <c r="N354" s="26" t="s">
        <v>497</v>
      </c>
      <c r="O354" s="31" t="s">
        <v>1070</v>
      </c>
      <c r="P354" s="32">
        <v>39387</v>
      </c>
      <c r="Q354" s="27" t="s">
        <v>1021</v>
      </c>
      <c r="R354" s="32"/>
      <c r="S354" s="32"/>
      <c r="T354" s="32"/>
      <c r="U354" s="32"/>
      <c r="V354" s="27"/>
      <c r="W354" s="27"/>
      <c r="X354" s="33" t="s">
        <v>1025</v>
      </c>
      <c r="Y354" s="33"/>
      <c r="Z354" s="27" t="s">
        <v>289</v>
      </c>
      <c r="AA354" s="34" t="s">
        <v>42</v>
      </c>
      <c r="AB354" s="35" t="s">
        <v>43</v>
      </c>
      <c r="AC354" s="36"/>
      <c r="AD354" s="27"/>
      <c r="AE354" s="27"/>
      <c r="AF354" s="27"/>
      <c r="AG354" s="36"/>
      <c r="AH354" s="27"/>
      <c r="AI354" s="27"/>
      <c r="AJ354" s="27"/>
      <c r="AK354" s="36"/>
      <c r="AL354" s="36"/>
      <c r="AM354" s="36"/>
      <c r="AN354" s="36"/>
      <c r="AO354" s="36"/>
    </row>
    <row r="355" spans="1:41" s="1" customFormat="1" ht="45" customHeight="1" x14ac:dyDescent="0.2">
      <c r="A355" s="26">
        <v>114</v>
      </c>
      <c r="B355" s="26"/>
      <c r="C355" s="27" t="s">
        <v>494</v>
      </c>
      <c r="D355" s="27" t="s">
        <v>1071</v>
      </c>
      <c r="E355" s="26" t="s">
        <v>1072</v>
      </c>
      <c r="F355" s="26" t="e">
        <f t="shared" ref="F355" si="62">DATEDIF(P355,Q355,"y") + DATEDIF(T355,U355,"y") + DATEDIF(V355,W355,"y") + SUM(AD355) &amp; " años " &amp; DATEDIF(P355,Q355,"ym") + DATEDIF(T355,U355,"ym") + DATEDIF(V355,W355,"ym") + SUM(AE355) - SUM(AI355) &amp; " meses " &amp; DATEDIF(P355,Q355,"md") + DATEDIF(T355,U355,"md") + DATEDIF(V355,W355,"md") - SUM(AJ355) &amp; " días"</f>
        <v>#VALUE!</v>
      </c>
      <c r="G355" s="28">
        <v>1</v>
      </c>
      <c r="H355" s="29" t="e">
        <f t="shared" si="58"/>
        <v>#VALUE!</v>
      </c>
      <c r="I355" s="29"/>
      <c r="J355" s="26"/>
      <c r="K355" s="30"/>
      <c r="L355" s="30">
        <v>10000</v>
      </c>
      <c r="M355" s="27" t="s">
        <v>1073</v>
      </c>
      <c r="N355" s="26" t="s">
        <v>183</v>
      </c>
      <c r="O355" s="31" t="s">
        <v>1074</v>
      </c>
      <c r="P355" s="32">
        <v>38078</v>
      </c>
      <c r="Q355" s="31" t="s">
        <v>185</v>
      </c>
      <c r="R355" s="27" t="s">
        <v>1073</v>
      </c>
      <c r="S355" s="32"/>
      <c r="T355" s="32"/>
      <c r="U355" s="32"/>
      <c r="V355" s="27"/>
      <c r="W355" s="27"/>
      <c r="X355" s="33" t="s">
        <v>189</v>
      </c>
      <c r="Y355" s="33"/>
      <c r="Z355" s="27" t="s">
        <v>195</v>
      </c>
      <c r="AA355" s="34" t="s">
        <v>42</v>
      </c>
      <c r="AB355" s="35" t="s">
        <v>43</v>
      </c>
      <c r="AC355" s="36"/>
      <c r="AD355" s="27"/>
      <c r="AE355" s="27"/>
      <c r="AF355" s="27"/>
      <c r="AG355" s="36"/>
      <c r="AH355" s="27"/>
      <c r="AI355" s="27"/>
      <c r="AJ355" s="27"/>
      <c r="AK355" s="36"/>
      <c r="AL355" s="36"/>
      <c r="AM355" s="36"/>
      <c r="AN355" s="36"/>
      <c r="AO355" s="36"/>
    </row>
    <row r="356" spans="1:41" ht="12.75" customHeight="1" x14ac:dyDescent="0.25"/>
    <row r="357" spans="1:41" s="9" customFormat="1" x14ac:dyDescent="0.25">
      <c r="A357" s="101" t="s">
        <v>1075</v>
      </c>
      <c r="B357" s="101"/>
      <c r="C357" s="101"/>
      <c r="D357" s="101"/>
      <c r="E357" s="101"/>
      <c r="F357" s="101"/>
      <c r="G357" s="101"/>
      <c r="H357" s="101"/>
      <c r="I357" s="101"/>
      <c r="J357" s="101"/>
      <c r="K357" s="7"/>
      <c r="L357" s="7"/>
      <c r="M357" s="7"/>
      <c r="N357" s="7"/>
      <c r="O357" s="7"/>
      <c r="P357" s="7"/>
      <c r="Q357" s="7"/>
      <c r="R357" s="7"/>
      <c r="S357" s="8"/>
      <c r="T357" s="8"/>
      <c r="Z357" s="10"/>
      <c r="AA357" s="10"/>
      <c r="AB357" s="10"/>
      <c r="AD357" s="11"/>
      <c r="AG357" s="12"/>
      <c r="AH357" s="102"/>
      <c r="AI357" s="102"/>
      <c r="AJ357" s="102"/>
      <c r="AL357" s="102"/>
      <c r="AM357" s="102"/>
      <c r="AN357" s="102"/>
    </row>
    <row r="358" spans="1:41" s="25" customFormat="1" ht="30" customHeight="1" x14ac:dyDescent="0.25">
      <c r="A358" s="13" t="s">
        <v>9</v>
      </c>
      <c r="B358" s="13" t="s">
        <v>10</v>
      </c>
      <c r="C358" s="14" t="s">
        <v>11</v>
      </c>
      <c r="D358" s="14" t="s">
        <v>12</v>
      </c>
      <c r="E358" s="13" t="s">
        <v>13</v>
      </c>
      <c r="F358" s="15" t="s">
        <v>14</v>
      </c>
      <c r="G358" s="15" t="s">
        <v>15</v>
      </c>
      <c r="H358" s="14" t="s">
        <v>16</v>
      </c>
      <c r="I358" s="16" t="s">
        <v>17</v>
      </c>
      <c r="J358" s="96" t="s">
        <v>18</v>
      </c>
      <c r="K358" s="97"/>
      <c r="L358" s="17" t="s">
        <v>19</v>
      </c>
      <c r="M358" s="18" t="s">
        <v>20</v>
      </c>
      <c r="N358" s="18" t="s">
        <v>504</v>
      </c>
      <c r="O358" s="18" t="s">
        <v>21</v>
      </c>
      <c r="P358" s="18" t="s">
        <v>22</v>
      </c>
      <c r="Q358" s="18" t="s">
        <v>23</v>
      </c>
      <c r="R358" s="18" t="s">
        <v>24</v>
      </c>
      <c r="S358" s="19" t="s">
        <v>25</v>
      </c>
      <c r="T358" s="19" t="s">
        <v>26</v>
      </c>
      <c r="U358" s="20" t="s">
        <v>27</v>
      </c>
      <c r="V358" s="14" t="s">
        <v>18</v>
      </c>
      <c r="W358" s="19" t="s">
        <v>25</v>
      </c>
      <c r="X358" s="19" t="s">
        <v>26</v>
      </c>
      <c r="Y358" s="19" t="s">
        <v>25</v>
      </c>
      <c r="Z358" s="19" t="s">
        <v>26</v>
      </c>
      <c r="AA358" s="21"/>
      <c r="AB358" s="21"/>
      <c r="AC358" s="22"/>
      <c r="AD358" s="19" t="s">
        <v>28</v>
      </c>
      <c r="AE358" s="19" t="s">
        <v>29</v>
      </c>
      <c r="AF358" s="19" t="s">
        <v>30</v>
      </c>
      <c r="AG358" s="23"/>
      <c r="AH358" s="24" t="s">
        <v>31</v>
      </c>
      <c r="AI358" s="24" t="s">
        <v>32</v>
      </c>
      <c r="AJ358" s="24" t="s">
        <v>33</v>
      </c>
      <c r="AK358" s="23"/>
      <c r="AL358" s="24" t="s">
        <v>31</v>
      </c>
      <c r="AM358" s="24" t="s">
        <v>32</v>
      </c>
      <c r="AN358" s="24" t="s">
        <v>34</v>
      </c>
    </row>
    <row r="359" spans="1:41" s="1" customFormat="1" ht="45" customHeight="1" x14ac:dyDescent="0.2">
      <c r="A359" s="26">
        <v>1</v>
      </c>
      <c r="B359" s="26"/>
      <c r="C359" s="27" t="s">
        <v>494</v>
      </c>
      <c r="D359" s="27" t="s">
        <v>1076</v>
      </c>
      <c r="E359" s="26" t="s">
        <v>1077</v>
      </c>
      <c r="F359" s="26" t="e">
        <f t="shared" ref="F359:F377" si="63">DATEDIF(P359,Q359,"y") + DATEDIF(T359,U359,"y") + SUM(Z359) &amp; " años " &amp; DATEDIF(P359,Q359,"ym") + DATEDIF(T359,U359,"ym") + SUM(AA359) - SUM(AE359) &amp; " meses " &amp; DATEDIF(P359,Q359,"md") + DATEDIF(T359,U359,"md") - SUM(AF359) &amp; " días"</f>
        <v>#VALUE!</v>
      </c>
      <c r="G359" s="28">
        <v>0.6</v>
      </c>
      <c r="H359" s="29" t="e">
        <f t="shared" ref="H359:H377" si="64">DATEDIF(R359,Q359,"y") &amp; " años " &amp; DATEDIF(R359,Q359,"ym") &amp; " meses " &amp; DATEDIF(R359,Q359,"md") &amp; " días"</f>
        <v>#VALUE!</v>
      </c>
      <c r="I359" s="29"/>
      <c r="J359" s="26"/>
      <c r="K359" s="30">
        <v>10505.52</v>
      </c>
      <c r="L359" s="30">
        <v>10000</v>
      </c>
      <c r="M359" s="27" t="s">
        <v>1019</v>
      </c>
      <c r="N359" s="26" t="s">
        <v>497</v>
      </c>
      <c r="O359" s="31" t="s">
        <v>1078</v>
      </c>
      <c r="P359" s="32">
        <v>39126</v>
      </c>
      <c r="Q359" s="27" t="s">
        <v>1021</v>
      </c>
      <c r="R359" s="32"/>
      <c r="S359" s="32"/>
      <c r="T359" s="32"/>
      <c r="U359" s="32"/>
      <c r="V359" s="27"/>
      <c r="W359" s="27"/>
      <c r="X359" s="33"/>
      <c r="Y359" s="33" t="s">
        <v>217</v>
      </c>
      <c r="Z359" s="27" t="s">
        <v>217</v>
      </c>
      <c r="AA359" s="34" t="s">
        <v>42</v>
      </c>
      <c r="AB359" s="35" t="s">
        <v>43</v>
      </c>
      <c r="AC359" s="36"/>
      <c r="AD359" s="27"/>
      <c r="AE359" s="27"/>
      <c r="AF359" s="27"/>
      <c r="AG359" s="36"/>
      <c r="AH359" s="27"/>
      <c r="AI359" s="27"/>
      <c r="AJ359" s="27"/>
      <c r="AK359" s="36"/>
      <c r="AL359" s="36"/>
      <c r="AM359" s="36"/>
      <c r="AN359" s="36"/>
      <c r="AO359" s="36"/>
    </row>
    <row r="360" spans="1:41" s="1" customFormat="1" ht="45" customHeight="1" x14ac:dyDescent="0.2">
      <c r="A360" s="26">
        <v>2</v>
      </c>
      <c r="B360" s="26"/>
      <c r="C360" s="27" t="s">
        <v>494</v>
      </c>
      <c r="D360" s="27" t="s">
        <v>1079</v>
      </c>
      <c r="E360" s="26" t="s">
        <v>1080</v>
      </c>
      <c r="F360" s="26" t="e">
        <f t="shared" si="63"/>
        <v>#VALUE!</v>
      </c>
      <c r="G360" s="28">
        <v>0.6</v>
      </c>
      <c r="H360" s="29" t="e">
        <f t="shared" si="64"/>
        <v>#VALUE!</v>
      </c>
      <c r="I360" s="29"/>
      <c r="J360" s="26"/>
      <c r="K360" s="30">
        <v>12500</v>
      </c>
      <c r="L360" s="30">
        <v>10000</v>
      </c>
      <c r="M360" s="27" t="s">
        <v>1019</v>
      </c>
      <c r="N360" s="26" t="s">
        <v>497</v>
      </c>
      <c r="O360" s="31" t="s">
        <v>1081</v>
      </c>
      <c r="P360" s="32">
        <v>40294</v>
      </c>
      <c r="Q360" s="27" t="s">
        <v>1021</v>
      </c>
      <c r="R360" s="32"/>
      <c r="S360" s="32"/>
      <c r="T360" s="32"/>
      <c r="U360" s="32"/>
      <c r="V360" s="27"/>
      <c r="W360" s="27"/>
      <c r="X360" s="33"/>
      <c r="Y360" s="33" t="s">
        <v>217</v>
      </c>
      <c r="Z360" s="27" t="s">
        <v>217</v>
      </c>
      <c r="AA360" s="34" t="s">
        <v>42</v>
      </c>
      <c r="AB360" s="35" t="s">
        <v>43</v>
      </c>
      <c r="AC360" s="36"/>
      <c r="AD360" s="27"/>
      <c r="AE360" s="27"/>
      <c r="AF360" s="27"/>
      <c r="AG360" s="36"/>
      <c r="AH360" s="27"/>
      <c r="AI360" s="27"/>
      <c r="AJ360" s="27"/>
      <c r="AK360" s="36"/>
      <c r="AL360" s="36"/>
      <c r="AM360" s="36"/>
      <c r="AN360" s="36"/>
      <c r="AO360" s="36"/>
    </row>
    <row r="361" spans="1:41" s="1" customFormat="1" ht="45" customHeight="1" x14ac:dyDescent="0.2">
      <c r="A361" s="26">
        <v>3</v>
      </c>
      <c r="B361" s="26"/>
      <c r="C361" s="27" t="s">
        <v>494</v>
      </c>
      <c r="D361" s="27" t="s">
        <v>1082</v>
      </c>
      <c r="E361" s="26" t="s">
        <v>1083</v>
      </c>
      <c r="F361" s="26" t="e">
        <f t="shared" si="63"/>
        <v>#VALUE!</v>
      </c>
      <c r="G361" s="37">
        <v>0.67500000000000004</v>
      </c>
      <c r="H361" s="29" t="e">
        <f t="shared" si="64"/>
        <v>#VALUE!</v>
      </c>
      <c r="I361" s="29"/>
      <c r="J361" s="26"/>
      <c r="K361" s="30">
        <v>12500.14</v>
      </c>
      <c r="L361" s="30">
        <v>10000</v>
      </c>
      <c r="M361" s="27"/>
      <c r="N361" s="26" t="s">
        <v>497</v>
      </c>
      <c r="O361" s="31" t="s">
        <v>1084</v>
      </c>
      <c r="P361" s="32">
        <v>37071</v>
      </c>
      <c r="Q361" s="31" t="s">
        <v>40</v>
      </c>
      <c r="R361" s="32"/>
      <c r="S361" s="32"/>
      <c r="T361" s="32"/>
      <c r="U361" s="32"/>
      <c r="V361" s="27"/>
      <c r="W361" s="27"/>
      <c r="X361" s="33"/>
      <c r="Y361" s="33"/>
      <c r="Z361" s="27" t="s">
        <v>217</v>
      </c>
      <c r="AA361" s="34" t="s">
        <v>42</v>
      </c>
      <c r="AB361" s="35" t="s">
        <v>43</v>
      </c>
      <c r="AC361" s="36"/>
      <c r="AD361" s="27"/>
      <c r="AE361" s="27"/>
      <c r="AF361" s="27"/>
      <c r="AG361" s="36"/>
      <c r="AH361" s="27"/>
      <c r="AI361" s="27"/>
      <c r="AJ361" s="27"/>
      <c r="AK361" s="36"/>
      <c r="AL361" s="36"/>
      <c r="AM361" s="36"/>
      <c r="AN361" s="36"/>
      <c r="AO361" s="36"/>
    </row>
    <row r="362" spans="1:41" s="1" customFormat="1" ht="45" customHeight="1" x14ac:dyDescent="0.2">
      <c r="A362" s="26">
        <v>4</v>
      </c>
      <c r="B362" s="26"/>
      <c r="C362" s="27" t="s">
        <v>494</v>
      </c>
      <c r="D362" s="27" t="s">
        <v>1085</v>
      </c>
      <c r="E362" s="26" t="s">
        <v>1086</v>
      </c>
      <c r="F362" s="26" t="e">
        <f t="shared" si="63"/>
        <v>#VALUE!</v>
      </c>
      <c r="G362" s="28">
        <v>0.8</v>
      </c>
      <c r="H362" s="29" t="e">
        <f t="shared" si="64"/>
        <v>#VALUE!</v>
      </c>
      <c r="I362" s="29"/>
      <c r="J362" s="26"/>
      <c r="K362" s="30">
        <v>10150</v>
      </c>
      <c r="L362" s="30">
        <v>10000</v>
      </c>
      <c r="M362" s="27"/>
      <c r="N362" s="26" t="s">
        <v>497</v>
      </c>
      <c r="O362" s="31" t="s">
        <v>1087</v>
      </c>
      <c r="P362" s="32">
        <v>35144</v>
      </c>
      <c r="Q362" s="31" t="s">
        <v>40</v>
      </c>
      <c r="R362" s="32"/>
      <c r="S362" s="32"/>
      <c r="T362" s="32"/>
      <c r="U362" s="32"/>
      <c r="V362" s="27"/>
      <c r="W362" s="27"/>
      <c r="X362" s="33"/>
      <c r="Y362" s="33"/>
      <c r="Z362" s="27" t="s">
        <v>217</v>
      </c>
      <c r="AA362" s="34" t="s">
        <v>42</v>
      </c>
      <c r="AB362" s="35" t="s">
        <v>43</v>
      </c>
      <c r="AC362" s="36"/>
      <c r="AD362" s="27"/>
      <c r="AE362" s="27"/>
      <c r="AF362" s="27"/>
      <c r="AG362" s="36"/>
      <c r="AH362" s="27"/>
      <c r="AI362" s="27"/>
      <c r="AJ362" s="27"/>
      <c r="AK362" s="36"/>
      <c r="AL362" s="36"/>
      <c r="AM362" s="36"/>
      <c r="AN362" s="36"/>
      <c r="AO362" s="36"/>
    </row>
    <row r="363" spans="1:41" s="1" customFormat="1" ht="45" customHeight="1" x14ac:dyDescent="0.2">
      <c r="A363" s="26">
        <v>5</v>
      </c>
      <c r="B363" s="26"/>
      <c r="C363" s="27" t="s">
        <v>494</v>
      </c>
      <c r="D363" s="27" t="s">
        <v>1088</v>
      </c>
      <c r="E363" s="26" t="s">
        <v>1089</v>
      </c>
      <c r="F363" s="26" t="e">
        <f t="shared" si="63"/>
        <v>#VALUE!</v>
      </c>
      <c r="G363" s="28">
        <v>0.6</v>
      </c>
      <c r="H363" s="29" t="e">
        <f t="shared" si="64"/>
        <v>#VALUE!</v>
      </c>
      <c r="I363" s="29"/>
      <c r="J363" s="26"/>
      <c r="K363" s="30">
        <v>10000</v>
      </c>
      <c r="L363" s="30">
        <v>10000</v>
      </c>
      <c r="M363" s="27" t="s">
        <v>1019</v>
      </c>
      <c r="N363" s="26" t="s">
        <v>497</v>
      </c>
      <c r="O363" s="31" t="s">
        <v>1090</v>
      </c>
      <c r="P363" s="32">
        <v>40801</v>
      </c>
      <c r="Q363" s="27" t="s">
        <v>1021</v>
      </c>
      <c r="R363" s="32"/>
      <c r="S363" s="32"/>
      <c r="T363" s="32"/>
      <c r="U363" s="32"/>
      <c r="V363" s="27"/>
      <c r="W363" s="27"/>
      <c r="X363" s="33"/>
      <c r="Y363" s="33" t="s">
        <v>217</v>
      </c>
      <c r="Z363" s="27" t="s">
        <v>217</v>
      </c>
      <c r="AA363" s="34" t="s">
        <v>42</v>
      </c>
      <c r="AB363" s="35" t="s">
        <v>43</v>
      </c>
      <c r="AC363" s="36"/>
      <c r="AD363" s="27"/>
      <c r="AE363" s="27"/>
      <c r="AF363" s="27"/>
      <c r="AG363" s="36"/>
      <c r="AH363" s="27"/>
      <c r="AI363" s="27"/>
      <c r="AJ363" s="27"/>
      <c r="AK363" s="36"/>
      <c r="AL363" s="36"/>
      <c r="AM363" s="36"/>
      <c r="AN363" s="36"/>
      <c r="AO363" s="36"/>
    </row>
    <row r="364" spans="1:41" s="1" customFormat="1" ht="45" customHeight="1" x14ac:dyDescent="0.2">
      <c r="A364" s="26">
        <v>6</v>
      </c>
      <c r="B364" s="26"/>
      <c r="C364" s="27" t="s">
        <v>494</v>
      </c>
      <c r="D364" s="27" t="s">
        <v>1091</v>
      </c>
      <c r="E364" s="26" t="s">
        <v>1092</v>
      </c>
      <c r="F364" s="26" t="e">
        <f t="shared" si="63"/>
        <v>#VALUE!</v>
      </c>
      <c r="G364" s="37">
        <v>0.625</v>
      </c>
      <c r="H364" s="29" t="e">
        <f t="shared" si="64"/>
        <v>#VALUE!</v>
      </c>
      <c r="I364" s="29"/>
      <c r="J364" s="26"/>
      <c r="K364" s="30">
        <v>10000</v>
      </c>
      <c r="L364" s="30">
        <v>10000</v>
      </c>
      <c r="M364" s="27"/>
      <c r="N364" s="26" t="s">
        <v>497</v>
      </c>
      <c r="O364" s="31" t="s">
        <v>1093</v>
      </c>
      <c r="P364" s="32">
        <v>37798</v>
      </c>
      <c r="Q364" s="31" t="s">
        <v>40</v>
      </c>
      <c r="R364" s="32"/>
      <c r="S364" s="32"/>
      <c r="T364" s="32"/>
      <c r="U364" s="32"/>
      <c r="V364" s="27"/>
      <c r="W364" s="27"/>
      <c r="X364" s="33"/>
      <c r="Y364" s="33"/>
      <c r="Z364" s="27" t="s">
        <v>217</v>
      </c>
      <c r="AA364" s="34" t="s">
        <v>42</v>
      </c>
      <c r="AB364" s="35" t="s">
        <v>43</v>
      </c>
      <c r="AC364" s="36"/>
      <c r="AD364" s="27"/>
      <c r="AE364" s="27"/>
      <c r="AF364" s="27"/>
      <c r="AG364" s="36"/>
      <c r="AH364" s="27"/>
      <c r="AI364" s="27"/>
      <c r="AJ364" s="27"/>
      <c r="AK364" s="36"/>
      <c r="AL364" s="36"/>
      <c r="AM364" s="36"/>
      <c r="AN364" s="36"/>
      <c r="AO364" s="36"/>
    </row>
    <row r="365" spans="1:41" s="1" customFormat="1" ht="45" customHeight="1" x14ac:dyDescent="0.2">
      <c r="A365" s="26">
        <v>7</v>
      </c>
      <c r="B365" s="26"/>
      <c r="C365" s="27" t="s">
        <v>494</v>
      </c>
      <c r="D365" s="27" t="s">
        <v>1094</v>
      </c>
      <c r="E365" s="26" t="s">
        <v>1095</v>
      </c>
      <c r="F365" s="26" t="e">
        <f t="shared" si="63"/>
        <v>#VALUE!</v>
      </c>
      <c r="G365" s="28">
        <v>0.6</v>
      </c>
      <c r="H365" s="29" t="e">
        <f t="shared" si="64"/>
        <v>#VALUE!</v>
      </c>
      <c r="I365" s="29"/>
      <c r="J365" s="26"/>
      <c r="K365" s="30">
        <v>12500</v>
      </c>
      <c r="L365" s="30">
        <v>10000</v>
      </c>
      <c r="M365" s="27" t="s">
        <v>1019</v>
      </c>
      <c r="N365" s="26" t="s">
        <v>497</v>
      </c>
      <c r="O365" s="31" t="s">
        <v>1096</v>
      </c>
      <c r="P365" s="32">
        <v>41271</v>
      </c>
      <c r="Q365" s="27" t="s">
        <v>1021</v>
      </c>
      <c r="R365" s="32"/>
      <c r="S365" s="32"/>
      <c r="T365" s="32"/>
      <c r="U365" s="32"/>
      <c r="V365" s="27"/>
      <c r="W365" s="27"/>
      <c r="X365" s="33"/>
      <c r="Y365" s="33" t="s">
        <v>217</v>
      </c>
      <c r="Z365" s="27" t="s">
        <v>217</v>
      </c>
      <c r="AA365" s="34" t="s">
        <v>42</v>
      </c>
      <c r="AB365" s="35" t="s">
        <v>43</v>
      </c>
      <c r="AC365" s="36"/>
      <c r="AD365" s="27"/>
      <c r="AE365" s="27"/>
      <c r="AF365" s="27"/>
      <c r="AG365" s="36"/>
      <c r="AH365" s="27"/>
      <c r="AI365" s="27"/>
      <c r="AJ365" s="27"/>
      <c r="AK365" s="36"/>
      <c r="AL365" s="36"/>
      <c r="AM365" s="36"/>
      <c r="AN365" s="36"/>
      <c r="AO365" s="36"/>
    </row>
    <row r="366" spans="1:41" s="1" customFormat="1" ht="45" customHeight="1" x14ac:dyDescent="0.2">
      <c r="A366" s="26">
        <v>8</v>
      </c>
      <c r="B366" s="26"/>
      <c r="C366" s="27" t="s">
        <v>494</v>
      </c>
      <c r="D366" s="27" t="s">
        <v>1097</v>
      </c>
      <c r="E366" s="26" t="s">
        <v>1098</v>
      </c>
      <c r="F366" s="26" t="e">
        <f t="shared" si="63"/>
        <v>#VALUE!</v>
      </c>
      <c r="G366" s="28">
        <v>0.6</v>
      </c>
      <c r="H366" s="29" t="e">
        <f t="shared" si="64"/>
        <v>#VALUE!</v>
      </c>
      <c r="I366" s="29"/>
      <c r="J366" s="26"/>
      <c r="K366" s="30">
        <v>8278.18</v>
      </c>
      <c r="L366" s="30">
        <v>10000</v>
      </c>
      <c r="M366" s="27" t="s">
        <v>1019</v>
      </c>
      <c r="N366" s="26" t="s">
        <v>497</v>
      </c>
      <c r="O366" s="31" t="s">
        <v>1099</v>
      </c>
      <c r="P366" s="32">
        <v>39260</v>
      </c>
      <c r="Q366" s="27" t="s">
        <v>1021</v>
      </c>
      <c r="R366" s="32"/>
      <c r="S366" s="32"/>
      <c r="T366" s="32"/>
      <c r="U366" s="32"/>
      <c r="V366" s="27"/>
      <c r="W366" s="27"/>
      <c r="X366" s="33"/>
      <c r="Y366" s="33" t="s">
        <v>217</v>
      </c>
      <c r="Z366" s="27" t="s">
        <v>217</v>
      </c>
      <c r="AA366" s="34" t="s">
        <v>42</v>
      </c>
      <c r="AB366" s="35" t="s">
        <v>43</v>
      </c>
      <c r="AC366" s="36"/>
      <c r="AD366" s="27"/>
      <c r="AE366" s="27"/>
      <c r="AF366" s="27"/>
      <c r="AG366" s="36"/>
      <c r="AH366" s="27"/>
      <c r="AI366" s="27"/>
      <c r="AJ366" s="27"/>
      <c r="AK366" s="36"/>
      <c r="AL366" s="36"/>
      <c r="AM366" s="36"/>
      <c r="AN366" s="36"/>
      <c r="AO366" s="36"/>
    </row>
    <row r="367" spans="1:41" s="1" customFormat="1" ht="45" customHeight="1" x14ac:dyDescent="0.2">
      <c r="A367" s="26">
        <v>9</v>
      </c>
      <c r="B367" s="26"/>
      <c r="C367" s="27" t="s">
        <v>494</v>
      </c>
      <c r="D367" s="27" t="s">
        <v>1100</v>
      </c>
      <c r="E367" s="26" t="s">
        <v>1101</v>
      </c>
      <c r="F367" s="26" t="e">
        <f t="shared" si="63"/>
        <v>#VALUE!</v>
      </c>
      <c r="G367" s="37">
        <v>0.625</v>
      </c>
      <c r="H367" s="29" t="e">
        <f t="shared" si="64"/>
        <v>#VALUE!</v>
      </c>
      <c r="I367" s="29"/>
      <c r="J367" s="26"/>
      <c r="K367" s="30">
        <v>70000</v>
      </c>
      <c r="L367" s="30">
        <f>K367*G367</f>
        <v>43750</v>
      </c>
      <c r="M367" s="27"/>
      <c r="N367" s="26" t="s">
        <v>497</v>
      </c>
      <c r="O367" s="31" t="s">
        <v>1102</v>
      </c>
      <c r="P367" s="32">
        <v>37721</v>
      </c>
      <c r="Q367" s="31" t="s">
        <v>40</v>
      </c>
      <c r="R367" s="32"/>
      <c r="S367" s="32"/>
      <c r="T367" s="32"/>
      <c r="U367" s="32"/>
      <c r="V367" s="27"/>
      <c r="W367" s="27"/>
      <c r="X367" s="33"/>
      <c r="Y367" s="33"/>
      <c r="Z367" s="27" t="s">
        <v>217</v>
      </c>
      <c r="AA367" s="34" t="s">
        <v>42</v>
      </c>
      <c r="AB367" s="35" t="s">
        <v>43</v>
      </c>
      <c r="AC367" s="36"/>
      <c r="AD367" s="27"/>
      <c r="AE367" s="27"/>
      <c r="AF367" s="27"/>
      <c r="AG367" s="36"/>
      <c r="AH367" s="27"/>
      <c r="AI367" s="27"/>
      <c r="AJ367" s="27"/>
      <c r="AK367" s="36"/>
      <c r="AL367" s="36"/>
      <c r="AM367" s="36"/>
      <c r="AN367" s="36"/>
      <c r="AO367" s="36"/>
    </row>
    <row r="368" spans="1:41" s="1" customFormat="1" ht="45" customHeight="1" x14ac:dyDescent="0.2">
      <c r="A368" s="26">
        <v>10</v>
      </c>
      <c r="B368" s="26"/>
      <c r="C368" s="27" t="s">
        <v>494</v>
      </c>
      <c r="D368" s="27" t="s">
        <v>1103</v>
      </c>
      <c r="E368" s="26" t="s">
        <v>1104</v>
      </c>
      <c r="F368" s="26" t="e">
        <f t="shared" ref="F368:F371" si="65">DATEDIF(P368,Q368,"y") + DATEDIF(T368,U368,"y") + SUM(Z368) &amp; " años " &amp; DATEDIF(P368,Q368,"ym") + DATEDIF(T368,U368,"ym") + SUM(AA368) - SUM(AE368) &amp; " meses " &amp; DATEDIF(P368,Q368,"md") + DATEDIF(T368,U368,"md") - SUM(AF368) &amp; " días"</f>
        <v>#VALUE!</v>
      </c>
      <c r="G368" s="37">
        <v>0.625</v>
      </c>
      <c r="H368" s="29" t="e">
        <f t="shared" si="64"/>
        <v>#VALUE!</v>
      </c>
      <c r="I368" s="29"/>
      <c r="J368" s="26"/>
      <c r="K368" s="30">
        <f>12563.37</f>
        <v>12563.37</v>
      </c>
      <c r="L368" s="30">
        <v>10000</v>
      </c>
      <c r="M368" s="27"/>
      <c r="N368" s="26" t="s">
        <v>497</v>
      </c>
      <c r="O368" s="31" t="s">
        <v>1105</v>
      </c>
      <c r="P368" s="32">
        <v>37798</v>
      </c>
      <c r="Q368" s="31" t="s">
        <v>40</v>
      </c>
      <c r="R368" s="32"/>
      <c r="S368" s="32"/>
      <c r="T368" s="32"/>
      <c r="U368" s="32"/>
      <c r="V368" s="27"/>
      <c r="W368" s="27"/>
      <c r="X368" s="33"/>
      <c r="Y368" s="33" t="s">
        <v>217</v>
      </c>
      <c r="Z368" s="27" t="s">
        <v>217</v>
      </c>
      <c r="AA368" s="34" t="s">
        <v>42</v>
      </c>
      <c r="AB368" s="35" t="s">
        <v>43</v>
      </c>
      <c r="AC368" s="36"/>
      <c r="AD368" s="27"/>
      <c r="AE368" s="27"/>
      <c r="AF368" s="27"/>
      <c r="AG368" s="36"/>
      <c r="AH368" s="27"/>
      <c r="AI368" s="27"/>
      <c r="AJ368" s="27"/>
      <c r="AK368" s="36"/>
      <c r="AL368" s="36"/>
      <c r="AM368" s="36"/>
      <c r="AN368" s="36"/>
      <c r="AO368" s="36"/>
    </row>
    <row r="369" spans="1:41" s="1" customFormat="1" ht="45" customHeight="1" x14ac:dyDescent="0.2">
      <c r="A369" s="26">
        <v>11</v>
      </c>
      <c r="B369" s="26"/>
      <c r="C369" s="27" t="s">
        <v>494</v>
      </c>
      <c r="D369" s="27" t="s">
        <v>1106</v>
      </c>
      <c r="E369" s="26" t="s">
        <v>1107</v>
      </c>
      <c r="F369" s="26" t="e">
        <f t="shared" si="65"/>
        <v>#VALUE!</v>
      </c>
      <c r="G369" s="28">
        <v>0.6</v>
      </c>
      <c r="H369" s="29" t="e">
        <f t="shared" si="64"/>
        <v>#VALUE!</v>
      </c>
      <c r="I369" s="29"/>
      <c r="J369" s="26"/>
      <c r="K369" s="30">
        <v>10000</v>
      </c>
      <c r="L369" s="30">
        <v>10000</v>
      </c>
      <c r="M369" s="27" t="s">
        <v>1019</v>
      </c>
      <c r="N369" s="26" t="s">
        <v>497</v>
      </c>
      <c r="O369" s="31" t="s">
        <v>1108</v>
      </c>
      <c r="P369" s="32">
        <v>38471</v>
      </c>
      <c r="Q369" s="27" t="s">
        <v>1021</v>
      </c>
      <c r="R369" s="32"/>
      <c r="S369" s="32"/>
      <c r="T369" s="32"/>
      <c r="U369" s="32"/>
      <c r="V369" s="27"/>
      <c r="W369" s="27"/>
      <c r="X369" s="33"/>
      <c r="Y369" s="33"/>
      <c r="Z369" s="27" t="s">
        <v>217</v>
      </c>
      <c r="AA369" s="34" t="s">
        <v>42</v>
      </c>
      <c r="AB369" s="35" t="s">
        <v>43</v>
      </c>
      <c r="AC369" s="36"/>
      <c r="AD369" s="27"/>
      <c r="AE369" s="27"/>
      <c r="AF369" s="27"/>
      <c r="AG369" s="36"/>
      <c r="AH369" s="27"/>
      <c r="AI369" s="27"/>
      <c r="AJ369" s="27"/>
      <c r="AK369" s="36"/>
      <c r="AL369" s="36"/>
      <c r="AM369" s="36"/>
      <c r="AN369" s="36"/>
      <c r="AO369" s="36"/>
    </row>
    <row r="370" spans="1:41" s="1" customFormat="1" ht="45" customHeight="1" x14ac:dyDescent="0.2">
      <c r="A370" s="26">
        <v>12</v>
      </c>
      <c r="B370" s="26"/>
      <c r="C370" s="27" t="s">
        <v>494</v>
      </c>
      <c r="D370" s="27" t="s">
        <v>1109</v>
      </c>
      <c r="E370" s="26" t="s">
        <v>1110</v>
      </c>
      <c r="F370" s="26" t="e">
        <f t="shared" si="65"/>
        <v>#VALUE!</v>
      </c>
      <c r="G370" s="28">
        <v>0.6</v>
      </c>
      <c r="H370" s="29" t="e">
        <f t="shared" si="64"/>
        <v>#VALUE!</v>
      </c>
      <c r="I370" s="29"/>
      <c r="J370" s="26"/>
      <c r="K370" s="30">
        <v>11556</v>
      </c>
      <c r="L370" s="30">
        <v>10000</v>
      </c>
      <c r="M370" s="27" t="s">
        <v>1019</v>
      </c>
      <c r="N370" s="26" t="s">
        <v>497</v>
      </c>
      <c r="O370" s="31" t="s">
        <v>1111</v>
      </c>
      <c r="P370" s="32">
        <v>38303</v>
      </c>
      <c r="Q370" s="27" t="s">
        <v>1021</v>
      </c>
      <c r="R370" s="32"/>
      <c r="S370" s="32"/>
      <c r="T370" s="32"/>
      <c r="U370" s="32"/>
      <c r="V370" s="27"/>
      <c r="W370" s="27"/>
      <c r="X370" s="33"/>
      <c r="Y370" s="33"/>
      <c r="Z370" s="27" t="s">
        <v>190</v>
      </c>
      <c r="AA370" s="34" t="s">
        <v>42</v>
      </c>
      <c r="AB370" s="35" t="s">
        <v>43</v>
      </c>
      <c r="AC370" s="36"/>
      <c r="AD370" s="27"/>
      <c r="AE370" s="27"/>
      <c r="AF370" s="27"/>
      <c r="AG370" s="36"/>
      <c r="AH370" s="27"/>
      <c r="AI370" s="27"/>
      <c r="AJ370" s="27"/>
      <c r="AK370" s="36"/>
      <c r="AL370" s="36"/>
      <c r="AM370" s="36"/>
      <c r="AN370" s="36"/>
      <c r="AO370" s="36"/>
    </row>
    <row r="371" spans="1:41" s="1" customFormat="1" ht="45" customHeight="1" x14ac:dyDescent="0.2">
      <c r="A371" s="26">
        <v>13</v>
      </c>
      <c r="B371" s="26"/>
      <c r="C371" s="27" t="s">
        <v>494</v>
      </c>
      <c r="D371" s="27" t="s">
        <v>1112</v>
      </c>
      <c r="E371" s="26" t="s">
        <v>1113</v>
      </c>
      <c r="F371" s="26" t="e">
        <f t="shared" si="65"/>
        <v>#VALUE!</v>
      </c>
      <c r="G371" s="37">
        <v>0.67500000000000004</v>
      </c>
      <c r="H371" s="29" t="e">
        <f t="shared" si="64"/>
        <v>#VALUE!</v>
      </c>
      <c r="I371" s="29"/>
      <c r="J371" s="26"/>
      <c r="K371" s="30">
        <v>16500</v>
      </c>
      <c r="L371" s="30">
        <f>K371*G371</f>
        <v>11137.5</v>
      </c>
      <c r="M371" s="27"/>
      <c r="N371" s="26" t="s">
        <v>497</v>
      </c>
      <c r="O371" s="31" t="s">
        <v>1114</v>
      </c>
      <c r="P371" s="32">
        <v>36991</v>
      </c>
      <c r="Q371" s="31" t="s">
        <v>40</v>
      </c>
      <c r="R371" s="32"/>
      <c r="S371" s="32"/>
      <c r="T371" s="32"/>
      <c r="U371" s="32"/>
      <c r="V371" s="27"/>
      <c r="W371" s="27"/>
      <c r="X371" s="33"/>
      <c r="Y371" s="33"/>
      <c r="Z371" s="27" t="s">
        <v>190</v>
      </c>
      <c r="AA371" s="34" t="s">
        <v>42</v>
      </c>
      <c r="AB371" s="35" t="s">
        <v>43</v>
      </c>
      <c r="AC371" s="36"/>
      <c r="AD371" s="27"/>
      <c r="AE371" s="27"/>
      <c r="AF371" s="27"/>
      <c r="AG371" s="36"/>
      <c r="AH371" s="27"/>
      <c r="AI371" s="27"/>
      <c r="AJ371" s="27"/>
      <c r="AK371" s="36"/>
      <c r="AL371" s="36"/>
      <c r="AM371" s="36"/>
      <c r="AN371" s="36"/>
      <c r="AO371" s="36"/>
    </row>
    <row r="372" spans="1:41" s="1" customFormat="1" ht="45" customHeight="1" x14ac:dyDescent="0.2">
      <c r="A372" s="26">
        <v>14</v>
      </c>
      <c r="B372" s="26"/>
      <c r="C372" s="27" t="s">
        <v>494</v>
      </c>
      <c r="D372" s="27" t="s">
        <v>1115</v>
      </c>
      <c r="E372" s="26" t="s">
        <v>1116</v>
      </c>
      <c r="F372" s="26" t="e">
        <f t="shared" si="63"/>
        <v>#VALUE!</v>
      </c>
      <c r="G372" s="28">
        <v>0.6</v>
      </c>
      <c r="H372" s="29" t="e">
        <f t="shared" si="64"/>
        <v>#VALUE!</v>
      </c>
      <c r="I372" s="29"/>
      <c r="J372" s="26"/>
      <c r="K372" s="30">
        <v>8613.5</v>
      </c>
      <c r="L372" s="30">
        <v>10000</v>
      </c>
      <c r="M372" s="27" t="s">
        <v>1019</v>
      </c>
      <c r="N372" s="26" t="s">
        <v>497</v>
      </c>
      <c r="O372" s="31" t="s">
        <v>1117</v>
      </c>
      <c r="P372" s="32">
        <v>40011</v>
      </c>
      <c r="Q372" s="27" t="s">
        <v>1021</v>
      </c>
      <c r="R372" s="32"/>
      <c r="S372" s="32"/>
      <c r="T372" s="32"/>
      <c r="U372" s="32"/>
      <c r="V372" s="27"/>
      <c r="W372" s="27"/>
      <c r="X372" s="33"/>
      <c r="Y372" s="33" t="s">
        <v>217</v>
      </c>
      <c r="Z372" s="27" t="s">
        <v>217</v>
      </c>
      <c r="AA372" s="34" t="s">
        <v>42</v>
      </c>
      <c r="AB372" s="35" t="s">
        <v>43</v>
      </c>
      <c r="AC372" s="36"/>
      <c r="AD372" s="27"/>
      <c r="AE372" s="27"/>
      <c r="AF372" s="27"/>
      <c r="AG372" s="36"/>
      <c r="AH372" s="27"/>
      <c r="AI372" s="27"/>
      <c r="AJ372" s="27"/>
      <c r="AK372" s="36"/>
      <c r="AL372" s="36"/>
      <c r="AM372" s="36"/>
      <c r="AN372" s="36"/>
      <c r="AO372" s="36"/>
    </row>
    <row r="373" spans="1:41" s="1" customFormat="1" ht="45" customHeight="1" x14ac:dyDescent="0.2">
      <c r="A373" s="26">
        <v>15</v>
      </c>
      <c r="B373" s="26"/>
      <c r="C373" s="27" t="s">
        <v>494</v>
      </c>
      <c r="D373" s="27" t="s">
        <v>1118</v>
      </c>
      <c r="E373" s="26" t="s">
        <v>1119</v>
      </c>
      <c r="F373" s="26" t="e">
        <f t="shared" si="63"/>
        <v>#VALUE!</v>
      </c>
      <c r="G373" s="28">
        <v>0.6</v>
      </c>
      <c r="H373" s="29" t="e">
        <f t="shared" si="64"/>
        <v>#VALUE!</v>
      </c>
      <c r="I373" s="29"/>
      <c r="J373" s="26"/>
      <c r="K373" s="30">
        <v>12500</v>
      </c>
      <c r="L373" s="30">
        <v>10000</v>
      </c>
      <c r="M373" s="27" t="s">
        <v>1019</v>
      </c>
      <c r="N373" s="26" t="s">
        <v>497</v>
      </c>
      <c r="O373" s="31" t="s">
        <v>1120</v>
      </c>
      <c r="P373" s="32">
        <v>38252</v>
      </c>
      <c r="Q373" s="27" t="s">
        <v>1021</v>
      </c>
      <c r="R373" s="32"/>
      <c r="S373" s="32"/>
      <c r="T373" s="32"/>
      <c r="U373" s="32"/>
      <c r="V373" s="27"/>
      <c r="W373" s="27"/>
      <c r="X373" s="33"/>
      <c r="Y373" s="33"/>
      <c r="Z373" s="27" t="s">
        <v>217</v>
      </c>
      <c r="AA373" s="34" t="s">
        <v>42</v>
      </c>
      <c r="AB373" s="35" t="s">
        <v>43</v>
      </c>
      <c r="AC373" s="36"/>
      <c r="AD373" s="27"/>
      <c r="AE373" s="27"/>
      <c r="AF373" s="27"/>
      <c r="AG373" s="36"/>
      <c r="AH373" s="27"/>
      <c r="AI373" s="27"/>
      <c r="AJ373" s="27"/>
      <c r="AK373" s="36"/>
      <c r="AL373" s="36"/>
      <c r="AM373" s="36"/>
      <c r="AN373" s="36"/>
      <c r="AO373" s="36"/>
    </row>
    <row r="374" spans="1:41" s="1" customFormat="1" ht="45" customHeight="1" x14ac:dyDescent="0.2">
      <c r="A374" s="26">
        <v>16</v>
      </c>
      <c r="B374" s="26"/>
      <c r="C374" s="27" t="s">
        <v>494</v>
      </c>
      <c r="D374" s="27" t="s">
        <v>1121</v>
      </c>
      <c r="E374" s="26" t="s">
        <v>1122</v>
      </c>
      <c r="F374" s="26" t="e">
        <f t="shared" si="63"/>
        <v>#VALUE!</v>
      </c>
      <c r="G374" s="28">
        <v>0.97</v>
      </c>
      <c r="H374" s="29" t="e">
        <f t="shared" si="64"/>
        <v>#VALUE!</v>
      </c>
      <c r="I374" s="29"/>
      <c r="J374" s="26"/>
      <c r="K374" s="30">
        <v>11037.59</v>
      </c>
      <c r="L374" s="30">
        <v>10761.65</v>
      </c>
      <c r="M374" s="27" t="s">
        <v>1123</v>
      </c>
      <c r="N374" s="26" t="s">
        <v>497</v>
      </c>
      <c r="O374" s="31" t="s">
        <v>1124</v>
      </c>
      <c r="P374" s="32">
        <v>41247</v>
      </c>
      <c r="Q374" s="31" t="s">
        <v>185</v>
      </c>
      <c r="R374" s="27" t="s">
        <v>1123</v>
      </c>
      <c r="S374" s="32"/>
      <c r="T374" s="32">
        <v>38771</v>
      </c>
      <c r="U374" s="32">
        <v>40868</v>
      </c>
      <c r="V374" s="27"/>
      <c r="W374" s="27"/>
      <c r="X374" s="33" t="s">
        <v>189</v>
      </c>
      <c r="Y374" s="33"/>
      <c r="Z374" s="27" t="s">
        <v>217</v>
      </c>
      <c r="AA374" s="34" t="s">
        <v>42</v>
      </c>
      <c r="AB374" s="35" t="s">
        <v>43</v>
      </c>
      <c r="AC374" s="36"/>
      <c r="AD374" s="27"/>
      <c r="AE374" s="27"/>
      <c r="AF374" s="27"/>
      <c r="AG374" s="36"/>
      <c r="AH374" s="27"/>
      <c r="AI374" s="27"/>
      <c r="AJ374" s="27"/>
      <c r="AK374" s="36"/>
      <c r="AL374" s="36"/>
      <c r="AM374" s="36"/>
      <c r="AN374" s="36"/>
      <c r="AO374" s="36"/>
    </row>
    <row r="375" spans="1:41" s="1" customFormat="1" ht="45" customHeight="1" x14ac:dyDescent="0.2">
      <c r="A375" s="26">
        <v>17</v>
      </c>
      <c r="B375" s="26"/>
      <c r="C375" s="27" t="s">
        <v>494</v>
      </c>
      <c r="D375" s="27" t="s">
        <v>1125</v>
      </c>
      <c r="E375" s="26" t="s">
        <v>1126</v>
      </c>
      <c r="F375" s="26" t="e">
        <f>DATEDIF(P375,Q375,"y") + DATEDIF(T375,U375,"y") + SUM(AD375) &amp; " años " &amp; DATEDIF(P375,Q375,"ym") + DATEDIF(T375,U375,"ym") + SUM(AE375) - SUM(AI375) &amp; " meses " &amp; DATEDIF(P375,Q375,"md") + DATEDIF(T375,U375,"md") - SUM(AJ375) &amp; " días"</f>
        <v>#VALUE!</v>
      </c>
      <c r="G375" s="37">
        <v>0.6</v>
      </c>
      <c r="H375" s="29" t="e">
        <f t="shared" si="64"/>
        <v>#VALUE!</v>
      </c>
      <c r="I375" s="29"/>
      <c r="J375" s="26"/>
      <c r="K375" s="30"/>
      <c r="L375" s="30">
        <v>10000</v>
      </c>
      <c r="M375" s="27"/>
      <c r="N375" s="26" t="s">
        <v>497</v>
      </c>
      <c r="O375" s="31" t="s">
        <v>1127</v>
      </c>
      <c r="P375" s="32">
        <v>38931</v>
      </c>
      <c r="Q375" s="31" t="s">
        <v>47</v>
      </c>
      <c r="R375" s="32"/>
      <c r="S375" s="32"/>
      <c r="T375" s="32"/>
      <c r="U375" s="32"/>
      <c r="V375" s="27"/>
      <c r="W375" s="27"/>
      <c r="X375" s="33" t="s">
        <v>189</v>
      </c>
      <c r="Y375" s="33"/>
      <c r="Z375" s="27" t="s">
        <v>602</v>
      </c>
      <c r="AA375" s="34" t="s">
        <v>42</v>
      </c>
      <c r="AB375" s="35" t="s">
        <v>43</v>
      </c>
      <c r="AC375" s="36"/>
      <c r="AD375" s="27"/>
      <c r="AE375" s="27"/>
      <c r="AF375" s="27"/>
      <c r="AG375" s="36"/>
      <c r="AH375" s="27"/>
      <c r="AI375" s="27"/>
      <c r="AJ375" s="27"/>
      <c r="AK375" s="36"/>
      <c r="AL375" s="36"/>
      <c r="AM375" s="36"/>
      <c r="AN375" s="36"/>
      <c r="AO375" s="36"/>
    </row>
    <row r="376" spans="1:41" s="1" customFormat="1" ht="45" customHeight="1" x14ac:dyDescent="0.2">
      <c r="A376" s="26">
        <v>18</v>
      </c>
      <c r="B376" s="26"/>
      <c r="C376" s="27" t="s">
        <v>494</v>
      </c>
      <c r="D376" s="27" t="s">
        <v>1128</v>
      </c>
      <c r="E376" s="26" t="s">
        <v>1129</v>
      </c>
      <c r="F376" s="26" t="e">
        <f>DATEDIF(P376,Q376,"y") + DATEDIF(T376,U376,"y") + SUM(AD376) &amp; " años " &amp; DATEDIF(P376,Q376,"ym") + DATEDIF(T376,U376,"ym") + SUM(AE376) - SUM(AI376) &amp; " meses " &amp; DATEDIF(P376,Q376,"md") + DATEDIF(T376,U376,"md") - SUM(AJ376) &amp; " días"</f>
        <v>#VALUE!</v>
      </c>
      <c r="G376" s="37">
        <v>0.8</v>
      </c>
      <c r="H376" s="29" t="e">
        <f t="shared" si="64"/>
        <v>#VALUE!</v>
      </c>
      <c r="I376" s="29"/>
      <c r="J376" s="26"/>
      <c r="K376" s="30"/>
      <c r="L376" s="30">
        <v>10000</v>
      </c>
      <c r="M376" s="27" t="s">
        <v>1130</v>
      </c>
      <c r="N376" s="26" t="s">
        <v>183</v>
      </c>
      <c r="O376" s="31" t="s">
        <v>1131</v>
      </c>
      <c r="P376" s="32">
        <v>37798</v>
      </c>
      <c r="Q376" s="31" t="s">
        <v>185</v>
      </c>
      <c r="R376" s="67" t="s">
        <v>1130</v>
      </c>
      <c r="S376" s="32"/>
      <c r="T376" s="32">
        <v>35291</v>
      </c>
      <c r="U376" s="32">
        <v>37798</v>
      </c>
      <c r="V376" s="27"/>
      <c r="W376" s="27"/>
      <c r="X376" s="33"/>
      <c r="Y376" s="33"/>
      <c r="Z376" s="27" t="s">
        <v>179</v>
      </c>
      <c r="AA376" s="34" t="s">
        <v>42</v>
      </c>
      <c r="AB376" s="35" t="s">
        <v>43</v>
      </c>
      <c r="AC376" s="36"/>
      <c r="AD376" s="27">
        <v>1</v>
      </c>
      <c r="AE376" s="27"/>
      <c r="AF376" s="27"/>
      <c r="AG376" s="36"/>
      <c r="AH376" s="27"/>
      <c r="AI376" s="27">
        <v>12</v>
      </c>
      <c r="AJ376" s="27"/>
      <c r="AK376" s="36"/>
      <c r="AL376" s="36"/>
      <c r="AM376" s="36"/>
      <c r="AN376" s="36"/>
      <c r="AO376" s="36"/>
    </row>
    <row r="377" spans="1:41" s="1" customFormat="1" ht="61.5" customHeight="1" x14ac:dyDescent="0.2">
      <c r="A377" s="26">
        <v>19</v>
      </c>
      <c r="B377" s="26"/>
      <c r="C377" s="27" t="s">
        <v>494</v>
      </c>
      <c r="D377" s="27" t="s">
        <v>1132</v>
      </c>
      <c r="E377" s="26" t="s">
        <v>1133</v>
      </c>
      <c r="F377" s="26" t="e">
        <f t="shared" si="63"/>
        <v>#VALUE!</v>
      </c>
      <c r="G377" s="28">
        <v>1</v>
      </c>
      <c r="H377" s="29" t="e">
        <f t="shared" si="64"/>
        <v>#VALUE!</v>
      </c>
      <c r="I377" s="29"/>
      <c r="J377" s="26"/>
      <c r="K377" s="30">
        <v>6546.14</v>
      </c>
      <c r="L377" s="30">
        <v>10000</v>
      </c>
      <c r="M377" s="27" t="s">
        <v>1134</v>
      </c>
      <c r="N377" s="26" t="s">
        <v>183</v>
      </c>
      <c r="O377" s="31" t="s">
        <v>1135</v>
      </c>
      <c r="P377" s="32">
        <v>33890</v>
      </c>
      <c r="Q377" s="31" t="s">
        <v>185</v>
      </c>
      <c r="R377" s="67" t="s">
        <v>1134</v>
      </c>
      <c r="S377" s="32"/>
      <c r="T377" s="32"/>
      <c r="U377" s="32"/>
      <c r="V377" s="27"/>
      <c r="W377" s="27"/>
      <c r="X377" s="33" t="s">
        <v>189</v>
      </c>
      <c r="Y377" s="33"/>
      <c r="Z377" s="27" t="s">
        <v>217</v>
      </c>
      <c r="AA377" s="34" t="s">
        <v>42</v>
      </c>
      <c r="AB377" s="35" t="s">
        <v>43</v>
      </c>
      <c r="AC377" s="36"/>
      <c r="AD377" s="27"/>
      <c r="AE377" s="27"/>
      <c r="AF377" s="27"/>
      <c r="AG377" s="36"/>
      <c r="AH377" s="27"/>
      <c r="AI377" s="27"/>
      <c r="AJ377" s="27"/>
      <c r="AK377" s="36"/>
      <c r="AL377" s="36"/>
      <c r="AM377" s="36"/>
      <c r="AN377" s="36"/>
      <c r="AO377" s="36"/>
    </row>
    <row r="378" spans="1:41" hidden="1" x14ac:dyDescent="0.25"/>
    <row r="379" spans="1:41" s="9" customFormat="1" hidden="1" x14ac:dyDescent="0.25">
      <c r="A379" s="101" t="s">
        <v>1136</v>
      </c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8"/>
      <c r="T379" s="8"/>
      <c r="Z379" s="10"/>
      <c r="AA379" s="10"/>
      <c r="AB379" s="10"/>
      <c r="AD379" s="11"/>
      <c r="AG379" s="12"/>
      <c r="AH379" s="102" t="s">
        <v>7</v>
      </c>
      <c r="AI379" s="102"/>
      <c r="AJ379" s="102"/>
      <c r="AL379" s="102" t="s">
        <v>8</v>
      </c>
      <c r="AM379" s="102"/>
      <c r="AN379" s="102"/>
    </row>
    <row r="380" spans="1:41" s="25" customFormat="1" ht="30" hidden="1" customHeight="1" x14ac:dyDescent="0.25">
      <c r="A380" s="13" t="s">
        <v>9</v>
      </c>
      <c r="B380" s="13" t="s">
        <v>10</v>
      </c>
      <c r="C380" s="14" t="s">
        <v>11</v>
      </c>
      <c r="D380" s="14" t="s">
        <v>12</v>
      </c>
      <c r="E380" s="13" t="s">
        <v>13</v>
      </c>
      <c r="F380" s="15" t="s">
        <v>14</v>
      </c>
      <c r="G380" s="15" t="s">
        <v>15</v>
      </c>
      <c r="H380" s="14" t="s">
        <v>16</v>
      </c>
      <c r="I380" s="16" t="s">
        <v>17</v>
      </c>
      <c r="J380" s="96" t="s">
        <v>18</v>
      </c>
      <c r="K380" s="97"/>
      <c r="L380" s="17" t="s">
        <v>19</v>
      </c>
      <c r="M380" s="18" t="s">
        <v>20</v>
      </c>
      <c r="N380" s="18" t="s">
        <v>504</v>
      </c>
      <c r="O380" s="18" t="s">
        <v>21</v>
      </c>
      <c r="P380" s="18" t="s">
        <v>22</v>
      </c>
      <c r="Q380" s="18" t="s">
        <v>23</v>
      </c>
      <c r="R380" s="18" t="s">
        <v>24</v>
      </c>
      <c r="S380" s="19" t="s">
        <v>25</v>
      </c>
      <c r="T380" s="19" t="s">
        <v>26</v>
      </c>
      <c r="U380" s="20" t="s">
        <v>27</v>
      </c>
      <c r="V380" s="14" t="s">
        <v>18</v>
      </c>
      <c r="W380" s="19" t="s">
        <v>25</v>
      </c>
      <c r="X380" s="19" t="s">
        <v>26</v>
      </c>
      <c r="Y380" s="19" t="s">
        <v>25</v>
      </c>
      <c r="Z380" s="19" t="s">
        <v>26</v>
      </c>
      <c r="AA380" s="21"/>
      <c r="AB380" s="21"/>
      <c r="AC380" s="22"/>
      <c r="AD380" s="19" t="s">
        <v>28</v>
      </c>
      <c r="AE380" s="19" t="s">
        <v>29</v>
      </c>
      <c r="AF380" s="19" t="s">
        <v>30</v>
      </c>
      <c r="AG380" s="23"/>
      <c r="AH380" s="24" t="s">
        <v>31</v>
      </c>
      <c r="AI380" s="24" t="s">
        <v>32</v>
      </c>
      <c r="AJ380" s="24" t="s">
        <v>33</v>
      </c>
      <c r="AK380" s="23"/>
      <c r="AL380" s="24" t="s">
        <v>31</v>
      </c>
      <c r="AM380" s="24" t="s">
        <v>32</v>
      </c>
      <c r="AN380" s="24" t="s">
        <v>34</v>
      </c>
    </row>
    <row r="381" spans="1:41" s="12" customFormat="1" ht="8.25" hidden="1" customHeight="1" x14ac:dyDescent="0.25">
      <c r="A381" s="47"/>
      <c r="B381" s="47"/>
      <c r="C381" s="70"/>
      <c r="D381" s="70"/>
      <c r="E381" s="71"/>
      <c r="F381" s="47"/>
      <c r="G381" s="72"/>
      <c r="H381" s="47"/>
      <c r="I381" s="47"/>
      <c r="J381" s="98"/>
      <c r="K381" s="98"/>
      <c r="L381" s="47"/>
      <c r="M381" s="52"/>
      <c r="N381" s="52"/>
      <c r="O381" s="73"/>
      <c r="P381" s="52"/>
      <c r="Q381" s="52"/>
      <c r="R381" s="52"/>
      <c r="S381" s="53"/>
      <c r="T381" s="53"/>
      <c r="U381" s="53"/>
      <c r="V381" s="53"/>
      <c r="W381" s="53"/>
      <c r="X381" s="53"/>
      <c r="Y381" s="53"/>
      <c r="Z381" s="53"/>
      <c r="AA381" s="10"/>
      <c r="AB381" s="10"/>
      <c r="AC381" s="54"/>
      <c r="AD381" s="55"/>
      <c r="AE381" s="56"/>
      <c r="AF381" s="74"/>
      <c r="AH381" s="55"/>
      <c r="AI381" s="55"/>
      <c r="AJ381" s="55"/>
      <c r="AL381" s="55"/>
      <c r="AM381" s="55"/>
      <c r="AN381" s="55"/>
    </row>
    <row r="382" spans="1:41" s="6" customFormat="1" ht="12.75" x14ac:dyDescent="0.2">
      <c r="A382" s="75"/>
      <c r="B382" s="76"/>
      <c r="C382" s="77"/>
      <c r="D382" s="78"/>
      <c r="E382" s="78"/>
      <c r="F382" s="79"/>
      <c r="G382" s="80"/>
      <c r="H382" s="80"/>
      <c r="I382" s="81"/>
      <c r="J382" s="82"/>
      <c r="K382" s="83"/>
      <c r="L382" s="83"/>
      <c r="M382" s="83"/>
      <c r="N382" s="83"/>
    </row>
    <row r="383" spans="1:41" s="6" customFormat="1" ht="12.75" x14ac:dyDescent="0.2">
      <c r="A383" s="75"/>
      <c r="B383" s="76"/>
      <c r="C383" s="77"/>
      <c r="D383" s="78"/>
      <c r="E383" s="78"/>
      <c r="F383" s="79"/>
      <c r="G383" s="80"/>
      <c r="H383" s="80"/>
      <c r="I383" s="81"/>
      <c r="J383" s="82"/>
      <c r="K383" s="83"/>
      <c r="L383" s="83"/>
      <c r="M383" s="83"/>
      <c r="N383" s="83"/>
      <c r="V383" s="1"/>
    </row>
    <row r="384" spans="1:41" s="6" customFormat="1" ht="12.75" x14ac:dyDescent="0.2">
      <c r="A384" s="75"/>
      <c r="B384" s="76"/>
      <c r="C384" s="77"/>
      <c r="D384" s="78"/>
      <c r="E384" s="78"/>
      <c r="F384" s="79"/>
      <c r="G384" s="80"/>
      <c r="H384" s="80"/>
      <c r="I384" s="81"/>
      <c r="J384" s="82"/>
      <c r="K384" s="83"/>
      <c r="L384" s="83"/>
      <c r="M384" s="83"/>
      <c r="N384" s="83"/>
      <c r="W384" s="84"/>
    </row>
    <row r="385" spans="1:17" s="6" customFormat="1" ht="12.75" x14ac:dyDescent="0.2">
      <c r="A385" s="75"/>
      <c r="B385" s="76"/>
      <c r="C385" s="77"/>
      <c r="D385" s="78"/>
      <c r="E385" s="78"/>
      <c r="F385" s="79"/>
      <c r="G385" s="80"/>
      <c r="H385" s="80"/>
      <c r="I385" s="81"/>
      <c r="J385" s="82"/>
      <c r="K385" s="83"/>
      <c r="L385" s="83"/>
      <c r="M385" s="83"/>
      <c r="N385" s="83"/>
    </row>
    <row r="386" spans="1:17" s="6" customFormat="1" ht="12.75" x14ac:dyDescent="0.2">
      <c r="A386" s="75"/>
      <c r="B386" s="76"/>
      <c r="C386" s="77"/>
      <c r="D386" s="78"/>
      <c r="E386" s="78"/>
      <c r="F386" s="79"/>
      <c r="G386" s="80"/>
      <c r="H386" s="80"/>
      <c r="I386" s="81"/>
      <c r="J386" s="82"/>
      <c r="K386" s="83"/>
      <c r="L386" s="83"/>
      <c r="M386" s="83"/>
      <c r="N386" s="83"/>
    </row>
    <row r="387" spans="1:17" s="6" customFormat="1" ht="12.75" x14ac:dyDescent="0.2">
      <c r="A387" s="99" t="s">
        <v>1137</v>
      </c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</row>
    <row r="388" spans="1:17" s="6" customFormat="1" ht="12.75" x14ac:dyDescent="0.2">
      <c r="A388" s="100" t="s">
        <v>1138</v>
      </c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1:17" s="6" customFormat="1" ht="12.75" x14ac:dyDescent="0.2">
      <c r="A389" s="100" t="s">
        <v>1139</v>
      </c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1:17" s="6" customFormat="1" ht="12.75" x14ac:dyDescent="0.2">
      <c r="A390" s="85"/>
      <c r="B390" s="85"/>
      <c r="C390" s="85"/>
      <c r="D390" s="85"/>
      <c r="E390" s="85"/>
      <c r="F390" s="85"/>
      <c r="G390" s="86"/>
      <c r="H390" s="86"/>
      <c r="I390" s="87"/>
    </row>
    <row r="391" spans="1:17" ht="12.75" customHeight="1" x14ac:dyDescent="0.25">
      <c r="A391" s="88" t="s">
        <v>1140</v>
      </c>
      <c r="B391" s="89"/>
      <c r="C391" s="89"/>
      <c r="D391" s="90"/>
      <c r="E391" s="91"/>
      <c r="F391" s="92"/>
      <c r="G391" s="93"/>
      <c r="H391" s="93"/>
      <c r="I391" s="94"/>
    </row>
    <row r="392" spans="1:17" ht="9.75" customHeight="1" x14ac:dyDescent="0.25">
      <c r="A392" s="95" t="s">
        <v>1141</v>
      </c>
      <c r="B392" s="89"/>
      <c r="C392" s="89"/>
      <c r="D392" s="90"/>
      <c r="E392" s="91"/>
      <c r="F392" s="92"/>
      <c r="G392" s="93"/>
      <c r="H392" s="93"/>
      <c r="I392" s="94"/>
    </row>
    <row r="393" spans="1:17" ht="90" customHeight="1" x14ac:dyDescent="0.25"/>
    <row r="394" spans="1:17" ht="90" customHeight="1" x14ac:dyDescent="0.25"/>
    <row r="398" spans="1:17" ht="90" customHeight="1" x14ac:dyDescent="0.25"/>
    <row r="399" spans="1:17" ht="90" customHeight="1" x14ac:dyDescent="0.25"/>
    <row r="400" spans="1:17" ht="90" customHeight="1" x14ac:dyDescent="0.25"/>
    <row r="401" ht="90" customHeight="1" x14ac:dyDescent="0.25"/>
    <row r="402" ht="90" customHeight="1" x14ac:dyDescent="0.25"/>
    <row r="404" ht="90" customHeight="1" x14ac:dyDescent="0.25"/>
    <row r="405" ht="90" customHeight="1" x14ac:dyDescent="0.25"/>
    <row r="406" ht="90" customHeight="1" x14ac:dyDescent="0.25"/>
    <row r="407" ht="90" customHeight="1" x14ac:dyDescent="0.25"/>
    <row r="409" ht="90" customHeight="1" x14ac:dyDescent="0.25"/>
    <row r="410" ht="90" customHeight="1" x14ac:dyDescent="0.25"/>
    <row r="412" ht="146.25" customHeight="1" x14ac:dyDescent="0.25"/>
    <row r="413" ht="165" customHeight="1" x14ac:dyDescent="0.25"/>
    <row r="414" ht="90" customHeight="1" x14ac:dyDescent="0.25"/>
    <row r="415" ht="90" customHeight="1" x14ac:dyDescent="0.25"/>
    <row r="416" ht="90" customHeight="1" x14ac:dyDescent="0.25"/>
    <row r="418" ht="90" customHeight="1" x14ac:dyDescent="0.25"/>
    <row r="419" ht="90" customHeight="1" x14ac:dyDescent="0.25"/>
    <row r="421" ht="90" customHeight="1" x14ac:dyDescent="0.25"/>
  </sheetData>
  <sheetProtection algorithmName="SHA-512" hashValue="JxX2EL7jGDmMI2zQn0aK0Q5xzVz9d4TlGaRkc2Nhock6kmbZ4W7unJpBu4jNZmYehpPUYJEW05bNug8NQPm3YA==" saltValue="rB2svJxe5kOp/dMDyPjFQQ==" spinCount="100000" sheet="1" objects="1" scenarios="1"/>
  <mergeCells count="37">
    <mergeCell ref="A15:J15"/>
    <mergeCell ref="A9:Q9"/>
    <mergeCell ref="A10:Q10"/>
    <mergeCell ref="A11:Q11"/>
    <mergeCell ref="A12:Q12"/>
    <mergeCell ref="A13:Q13"/>
    <mergeCell ref="A17:J17"/>
    <mergeCell ref="AH17:AJ17"/>
    <mergeCell ref="AL17:AN17"/>
    <mergeCell ref="J18:K18"/>
    <mergeCell ref="A163:N163"/>
    <mergeCell ref="AH163:AJ163"/>
    <mergeCell ref="AL163:AN163"/>
    <mergeCell ref="J241:K241"/>
    <mergeCell ref="J164:K164"/>
    <mergeCell ref="J165:K165"/>
    <mergeCell ref="A166:G166"/>
    <mergeCell ref="I166:L166"/>
    <mergeCell ref="A168:J168"/>
    <mergeCell ref="AL168:AN168"/>
    <mergeCell ref="J169:K169"/>
    <mergeCell ref="A240:J240"/>
    <mergeCell ref="AH240:AJ240"/>
    <mergeCell ref="AL240:AN240"/>
    <mergeCell ref="AH168:AJ168"/>
    <mergeCell ref="A357:J357"/>
    <mergeCell ref="AH357:AJ357"/>
    <mergeCell ref="AL357:AN357"/>
    <mergeCell ref="J358:K358"/>
    <mergeCell ref="A379:R379"/>
    <mergeCell ref="AH379:AJ379"/>
    <mergeCell ref="AL379:AN379"/>
    <mergeCell ref="J380:K380"/>
    <mergeCell ref="J381:K381"/>
    <mergeCell ref="A387:Q387"/>
    <mergeCell ref="A388:Q388"/>
    <mergeCell ref="A389:Q389"/>
  </mergeCells>
  <conditionalFormatting sqref="E2:E8 E14">
    <cfRule type="duplicateValues" dxfId="4" priority="2"/>
  </conditionalFormatting>
  <conditionalFormatting sqref="E1:E8 E14">
    <cfRule type="duplicateValues" dxfId="3" priority="3"/>
  </conditionalFormatting>
  <conditionalFormatting sqref="E382:E386 E390:E392">
    <cfRule type="duplicateValues" dxfId="2" priority="1"/>
  </conditionalFormatting>
  <conditionalFormatting sqref="E381">
    <cfRule type="expression" dxfId="1" priority="4" stopIfTrue="1">
      <formula>AND(COUNTIF($E$162:$E$1016, E381)+COUNTIF($E$1044:$E$65775, E381)&gt;1,NOT(ISBLANK(E381)))</formula>
    </cfRule>
  </conditionalFormatting>
  <conditionalFormatting sqref="E165">
    <cfRule type="expression" dxfId="0" priority="5" stopIfTrue="1">
      <formula>AND(COUNTIF($E$162:$E$1010, E165)+COUNTIF($E$1038:$E$65769, E165)&gt;1,NOT(ISBLANK(E165)))</formula>
    </cfRule>
  </conditionalFormatting>
  <printOptions horizontalCentered="1"/>
  <pageMargins left="0.23622047244094491" right="0.23622047244094491" top="0.43307086614173229" bottom="0.43307086614173229" header="0.31496062992125984" footer="0.31496062992125984"/>
  <pageSetup firstPageNumber="3" fitToHeight="0" orientation="portrait" r:id="rId1"/>
  <headerFooter>
    <oddFooter>&amp;RPágina &amp;P de 23</oddFooter>
  </headerFooter>
  <rowBreaks count="2" manualBreakCount="2">
    <brk id="27" max="17" man="1"/>
    <brk id="35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2024-03-15T15:05:28Z</dcterms:created>
  <dcterms:modified xsi:type="dcterms:W3CDTF">2024-03-15T15:07:30Z</dcterms:modified>
</cp:coreProperties>
</file>